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jvan\Downloads\"/>
    </mc:Choice>
  </mc:AlternateContent>
  <bookViews>
    <workbookView xWindow="0" yWindow="0" windowWidth="18315" windowHeight="7965" activeTab="2"/>
  </bookViews>
  <sheets>
    <sheet name="OUTPUT" sheetId="1" r:id="rId1"/>
    <sheet name="INPUT" sheetId="2" r:id="rId2"/>
    <sheet name="rekenen" sheetId="6" r:id="rId3"/>
    <sheet name="NP" sheetId="7" r:id="rId4"/>
  </sheets>
  <externalReferences>
    <externalReference r:id="rId5"/>
    <externalReference r:id="rId6"/>
    <externalReference r:id="rId7"/>
  </externalReferences>
  <definedNames>
    <definedName name="betalingstermijn">#REF!</definedName>
    <definedName name="Cluster">#REF!</definedName>
    <definedName name="CWANW">#REF!</definedName>
    <definedName name="cwnp21">#REF!</definedName>
    <definedName name="cwnp27">#REF!</definedName>
    <definedName name="CWWZP">#REF!</definedName>
    <definedName name="Factoruni_overl">[1]Input!$H$134</definedName>
    <definedName name="geenpool">#REF!</definedName>
    <definedName name="gemiddeld">#REF!</definedName>
    <definedName name="input_aantal_kinderen">INPUT!$J$2</definedName>
    <definedName name="input_betalingstermijn">INPUT!$Y$2</definedName>
    <definedName name="input_burgerlijkestaat">INPUT!$G$2</definedName>
    <definedName name="input_cluster">INPUT!$X$2</definedName>
    <definedName name="input_datum_in_dienst">INPUT!$C$2</definedName>
    <definedName name="input_deelnemersjaren_vanaf">INPUT!$AM$2</definedName>
    <definedName name="input_franchise">INPUT!$M$2</definedName>
    <definedName name="input_fulltime_salaris">INPUT!$F$2</definedName>
    <definedName name="input_geboortedatum">INPUT!$B$2</definedName>
    <definedName name="input_geboortedatum_k1">INPUT!$R$2</definedName>
    <definedName name="input_geboortedatum_k2">INPUT!$S$2</definedName>
    <definedName name="input_geboortedatum_k3">INPUT!$T$2</definedName>
    <definedName name="input_geboortedatum_k4">INPUT!$U$2</definedName>
    <definedName name="input_geboortedatum_k5">INPUT!$V$2</definedName>
    <definedName name="input_geboortedatum_partner">INPUT!$I$2</definedName>
    <definedName name="input_geknipte_regeling">INPUT!$AG$2</definedName>
    <definedName name="input_geslacht">INPUT!$A$2</definedName>
    <definedName name="input_geslacht_partner">INPUT!$H$2</definedName>
    <definedName name="input_ingangsdatum">INPUT!$K$2</definedName>
    <definedName name="input_knip_aanspraak_np">INPUT!$AE$2</definedName>
    <definedName name="input_knip_aanspraak_wzp">INPUT!$AF$2</definedName>
    <definedName name="input_knip_meeverzekeren">INPUT!$AH$2</definedName>
    <definedName name="input_max_pensioensalaris">INPUT!$AO$2</definedName>
    <definedName name="input_max_pensioensalaris_type">INPUT!$AN$2</definedName>
    <definedName name="input_np_max_looptijd">INPUT!$AL$2</definedName>
    <definedName name="input_np_perc_per_dj">INPUT!$AK$2</definedName>
    <definedName name="input_np_premie_perc_wg">INPUT!$Z$2</definedName>
    <definedName name="input_np_premie_perc_wn">INPUT!$AA$2</definedName>
    <definedName name="input_parttime_percentage">INPUT!$E$2</definedName>
    <definedName name="input_Pensioengevend_Salaris">INPUT!$N$2</definedName>
    <definedName name="input_Pensioengrondslag">INPUT!$O$2</definedName>
    <definedName name="input_pensioenleeftijd">INPUT!$Q$2</definedName>
    <definedName name="input_periodesalaris">INPUT!$D$2</definedName>
    <definedName name="input_poliskosten">INPUT!$AD$2</definedName>
    <definedName name="input_poolwinst">INPUT!$W$2</definedName>
    <definedName name="input_verzekerd_bedrag">INPUT!#REF!</definedName>
    <definedName name="input_waardeoverdracht">INPUT!$P$2</definedName>
    <definedName name="input_waardeoverzdracht">INPUT!$P$2</definedName>
    <definedName name="input_wijzigingsdatum">INPUT!$L$2</definedName>
    <definedName name="input_wzp_eindleeftijd">INPUT!$AI$2</definedName>
    <definedName name="input_wzp_perc_np">INPUT!$AJ$2</definedName>
    <definedName name="input_wzp_premie_perc_wg">INPUT!$AB$2</definedName>
    <definedName name="input_wzp_premie_perc_wn">INPUT!$AC$2</definedName>
    <definedName name="intrest">[2]tarief!$AN$9:$AN$68</definedName>
    <definedName name="kapwzp" localSheetId="1">#REF!</definedName>
    <definedName name="NP">#REF!</definedName>
    <definedName name="Opslag">#REF!</definedName>
    <definedName name="OpslagANW">#REF!</definedName>
    <definedName name="opslagPVI">#REF!</definedName>
    <definedName name="output_franchise">OUTPUT!$B$2</definedName>
    <definedName name="output_gewogen_parttime_perc">OUTPUT!$M$2</definedName>
    <definedName name="output_partnerpensioen">OUTPUT!$E$2</definedName>
    <definedName name="output_partnerpensioen_kapitaal">OUTPUT!$D$2</definedName>
    <definedName name="output_pensioen_grondslag">OUTPUT!$C$2</definedName>
    <definedName name="output_pensioengevend_jaarsalaris">OUTPUT!$A$2</definedName>
    <definedName name="output_premie_pj_np">OUTPUT!$G$2</definedName>
    <definedName name="output_premie_pj_wzp">OUTPUT!$J$2</definedName>
    <definedName name="output_premie_wg">OUTPUT!$D$2</definedName>
    <definedName name="output_premie_wg_np">OUTPUT!$H$2</definedName>
    <definedName name="output_premie_wg_wzp">OUTPUT!$K$2</definedName>
    <definedName name="output_premie_wn">OUTPUT!$E$2</definedName>
    <definedName name="output_premie_wn_np">OUTPUT!$I$2</definedName>
    <definedName name="output_premie_wn_wzp">OUTPUT!$L$2</definedName>
    <definedName name="output_verzekerd_bedrag_per_jaar">OUTPUT!$A$2</definedName>
    <definedName name="output_wezenpensioen">OUTPUT!$F$2</definedName>
    <definedName name="pooltar">#REF!</definedName>
    <definedName name="Poolwinst">#REF!</definedName>
    <definedName name="Provisie">#REF!</definedName>
    <definedName name="prudent">#REF!</definedName>
    <definedName name="PVI">#REF!</definedName>
    <definedName name="rentewzp">[3]Tabellen!$AT$11:$AX$59</definedName>
    <definedName name="staffel">#REF!</definedName>
    <definedName name="tarief">#REF!</definedName>
    <definedName name="VPOR">#REF!</definedName>
    <definedName name="wzp">#REF!</definedName>
  </definedNames>
  <calcPr calcId="171027"/>
  <webPublishing codePage="0"/>
</workbook>
</file>

<file path=xl/calcChain.xml><?xml version="1.0" encoding="utf-8"?>
<calcChain xmlns="http://schemas.openxmlformats.org/spreadsheetml/2006/main">
  <c r="A2" i="6" l="1"/>
  <c r="E2" i="6" l="1"/>
  <c r="C2" i="6"/>
  <c r="M2" i="1" l="1"/>
  <c r="B2" i="1"/>
  <c r="N6" i="2"/>
  <c r="O6" i="2" s="1"/>
  <c r="O2" i="2" s="1"/>
  <c r="I2" i="6" s="1"/>
  <c r="C2" i="1" l="1"/>
  <c r="N7" i="2"/>
  <c r="N2" i="2" s="1"/>
  <c r="N8" i="6" l="1"/>
  <c r="N7" i="6"/>
  <c r="I7" i="6"/>
  <c r="B7" i="6"/>
  <c r="B8" i="6" s="1"/>
  <c r="A7" i="6"/>
  <c r="E4" i="6"/>
  <c r="N3" i="6"/>
  <c r="N2" i="6"/>
  <c r="G2" i="6"/>
  <c r="D2" i="6"/>
  <c r="F2" i="6" s="1"/>
  <c r="A2" i="1"/>
  <c r="B2" i="6" l="1"/>
  <c r="B3" i="6" s="1"/>
  <c r="K2" i="6" l="1"/>
  <c r="K7" i="6"/>
  <c r="F3" i="6" l="1"/>
  <c r="H2" i="6" s="1"/>
  <c r="J2" i="6" s="1"/>
  <c r="J7" i="6" l="1"/>
  <c r="F2" i="1" s="1"/>
  <c r="J3" i="6"/>
  <c r="L7" i="6" l="1"/>
  <c r="J2" i="1" s="1"/>
  <c r="E2" i="1"/>
  <c r="L2" i="6"/>
  <c r="O7" i="6" l="1"/>
  <c r="K2" i="1" s="1"/>
  <c r="O8" i="6"/>
  <c r="L2" i="1" s="1"/>
  <c r="G2" i="1"/>
  <c r="O2" i="6"/>
  <c r="H2" i="1" s="1"/>
  <c r="O3" i="6"/>
  <c r="I2" i="1" s="1"/>
</calcChain>
</file>

<file path=xl/comments1.xml><?xml version="1.0" encoding="utf-8"?>
<comments xmlns="http://schemas.openxmlformats.org/spreadsheetml/2006/main">
  <authors>
    <author>Gerrit-Jan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Gerrit-Jan:</t>
        </r>
        <r>
          <rPr>
            <sz val="9"/>
            <color indexed="81"/>
            <rFont val="Tahoma"/>
            <family val="2"/>
          </rPr>
          <t xml:space="preserve">
Bij DL is de peildatum de eerste dag van het jaar. Het berekende NP is daardoor meestlal wat lager</t>
        </r>
      </text>
    </comment>
  </commentList>
</comments>
</file>

<file path=xl/sharedStrings.xml><?xml version="1.0" encoding="utf-8"?>
<sst xmlns="http://schemas.openxmlformats.org/spreadsheetml/2006/main" count="82" uniqueCount="78">
  <si>
    <t>Burgerlijkestaat</t>
  </si>
  <si>
    <t>Kind 1 geboortedatum</t>
  </si>
  <si>
    <t>NP premie perc wn</t>
  </si>
  <si>
    <t>WN</t>
  </si>
  <si>
    <t>Deelnemersjaren vanaf</t>
  </si>
  <si>
    <t>Franchise</t>
  </si>
  <si>
    <t>WzP Premie werkgever</t>
  </si>
  <si>
    <t>Poliskosten</t>
  </si>
  <si>
    <t>Parttime_percentage</t>
  </si>
  <si>
    <t>NP</t>
  </si>
  <si>
    <t>WzP perc np</t>
  </si>
  <si>
    <t>Wezenpensioen</t>
  </si>
  <si>
    <t>Pensioengrondslag</t>
  </si>
  <si>
    <t>WzP Jaarpremie</t>
  </si>
  <si>
    <t>Fulltime_salaris</t>
  </si>
  <si>
    <t>Cluster</t>
  </si>
  <si>
    <t>Knip meeverzekeren</t>
  </si>
  <si>
    <t>Periodesalaris</t>
  </si>
  <si>
    <t>Premie werkgever</t>
  </si>
  <si>
    <t>Pensioengevend_Salaris</t>
  </si>
  <si>
    <t>Betalingstermijn</t>
  </si>
  <si>
    <t>Geboortedatum</t>
  </si>
  <si>
    <t>Maximum salaris</t>
  </si>
  <si>
    <t>Salaris</t>
  </si>
  <si>
    <t>Datum_in_dienst</t>
  </si>
  <si>
    <t>knip NP</t>
  </si>
  <si>
    <t>WzP eindleeftijd</t>
  </si>
  <si>
    <t>NP premie perc wg</t>
  </si>
  <si>
    <t>Poolwinst</t>
  </si>
  <si>
    <t>WzP premie werknemer</t>
  </si>
  <si>
    <t>Partnerpensioen</t>
  </si>
  <si>
    <t>NP max looptijd</t>
  </si>
  <si>
    <t>Kind 4 geboortedatum</t>
  </si>
  <si>
    <t>Max Pensioensalaris</t>
  </si>
  <si>
    <t>Partnerpensioen kapitaal</t>
  </si>
  <si>
    <t>Jaarpremie</t>
  </si>
  <si>
    <t>Aantal_kinderen</t>
  </si>
  <si>
    <t>Geslacht</t>
  </si>
  <si>
    <t>Geknipte regeling</t>
  </si>
  <si>
    <t>Kind 2 geboortedatum</t>
  </si>
  <si>
    <t>Kind 3 geboortedatum</t>
  </si>
  <si>
    <t>Geboortedatum_partner</t>
  </si>
  <si>
    <t>Kind 5 geboortedatum</t>
  </si>
  <si>
    <t>lft</t>
  </si>
  <si>
    <t>Leeftijd</t>
  </si>
  <si>
    <t>WzP Premie perc wn</t>
  </si>
  <si>
    <t>Gewogen parttime %</t>
  </si>
  <si>
    <t>Geslacht_partner</t>
  </si>
  <si>
    <t>WzP Premie perc wg</t>
  </si>
  <si>
    <t>Wijzigingsdatum</t>
  </si>
  <si>
    <t>Pensioenleeftijd</t>
  </si>
  <si>
    <t>DID</t>
  </si>
  <si>
    <t>premie werknemer</t>
  </si>
  <si>
    <t>NP Perc per dj</t>
  </si>
  <si>
    <t>Waardeoverdracht</t>
  </si>
  <si>
    <t>WG</t>
  </si>
  <si>
    <t>knip WzP</t>
  </si>
  <si>
    <t>Geboortedatum werknemer</t>
  </si>
  <si>
    <t>P lft</t>
  </si>
  <si>
    <t>PD</t>
  </si>
  <si>
    <t>aantal jaren tussen did en PD</t>
  </si>
  <si>
    <t>Opbouw %</t>
  </si>
  <si>
    <t>PG</t>
  </si>
  <si>
    <t>partnerpensioen</t>
  </si>
  <si>
    <t>premie per 1000</t>
  </si>
  <si>
    <t>NP premie</t>
  </si>
  <si>
    <t>afronden naar beneden</t>
  </si>
  <si>
    <t>MaX Dienstjr</t>
  </si>
  <si>
    <t>Geb dd kind Wezenpensioen</t>
  </si>
  <si>
    <t>afronding naar beneden</t>
  </si>
  <si>
    <t>DL</t>
  </si>
  <si>
    <t>WzP</t>
  </si>
  <si>
    <t>Ingangsdatum</t>
  </si>
  <si>
    <t>max salaris</t>
  </si>
  <si>
    <t>DID/ingdd</t>
  </si>
  <si>
    <t>Man</t>
  </si>
  <si>
    <t>Vrouw</t>
  </si>
  <si>
    <t>Alleenstaand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</si>
</sst>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_-&quot;€&quot;\ * #,##0.00_-;_-&quot;€&quot;\ * #,##0.00\-;_-&quot;€&quot;\ * &quot;-&quot;??_-;_-@_-"/>
    <numFmt numFmtId="166" formatCode="#,##0.0000"/>
    <numFmt numFmtId="167" formatCode="0.0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name val="Arial"/>
      <family val="2"/>
    </font>
    <font>
      <sz val="11"/>
      <name val="Univers"/>
      <family val="2"/>
    </font>
    <font>
      <sz val="9"/>
      <name val="Verdana"/>
      <family val="2"/>
    </font>
    <font>
      <sz val="11"/>
      <color rgb="FF006100"/>
      <name val="SwissReSans"/>
      <family val="2"/>
    </font>
    <font>
      <sz val="10"/>
      <name val="Verdana"/>
      <family val="2"/>
    </font>
    <font>
      <sz val="11"/>
      <color indexed="8"/>
      <name val="SwissReSans"/>
      <family val="2"/>
    </font>
    <font>
      <sz val="11"/>
      <color indexed="9"/>
      <name val="SwissReSans"/>
      <family val="2"/>
    </font>
    <font>
      <sz val="11"/>
      <color indexed="20"/>
      <name val="SwissReSans"/>
      <family val="2"/>
    </font>
    <font>
      <b/>
      <sz val="11"/>
      <color indexed="52"/>
      <name val="SwissReSans"/>
      <family val="2"/>
    </font>
    <font>
      <b/>
      <sz val="11"/>
      <color indexed="9"/>
      <name val="SwissReSans"/>
      <family val="2"/>
    </font>
    <font>
      <i/>
      <sz val="11"/>
      <color indexed="23"/>
      <name val="SwissReSans"/>
      <family val="2"/>
    </font>
    <font>
      <sz val="11"/>
      <color indexed="17"/>
      <name val="SwissReSans"/>
      <family val="2"/>
    </font>
    <font>
      <b/>
      <sz val="15"/>
      <color indexed="62"/>
      <name val="SwissReSans"/>
      <family val="2"/>
    </font>
    <font>
      <b/>
      <sz val="13"/>
      <color indexed="62"/>
      <name val="SwissReSans"/>
      <family val="2"/>
    </font>
    <font>
      <b/>
      <sz val="11"/>
      <color indexed="62"/>
      <name val="SwissReSans"/>
      <family val="2"/>
    </font>
    <font>
      <sz val="11"/>
      <color indexed="62"/>
      <name val="SwissReSans"/>
      <family val="2"/>
    </font>
    <font>
      <sz val="11"/>
      <color indexed="52"/>
      <name val="SwissReSans"/>
      <family val="2"/>
    </font>
    <font>
      <sz val="11"/>
      <color indexed="60"/>
      <name val="SwissReSans"/>
      <family val="2"/>
    </font>
    <font>
      <b/>
      <sz val="11"/>
      <color indexed="63"/>
      <name val="SwissReSans"/>
      <family val="2"/>
    </font>
    <font>
      <b/>
      <sz val="18"/>
      <color indexed="62"/>
      <name val="Cambria"/>
      <family val="2"/>
    </font>
    <font>
      <b/>
      <sz val="11"/>
      <color indexed="8"/>
      <name val="SwissReSans"/>
      <family val="2"/>
    </font>
    <font>
      <sz val="11"/>
      <color indexed="10"/>
      <name val="SwissReSans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2F2F2F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rgb="FF000000"/>
      <name val="Verdana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4">
    <xf numFmtId="0" fontId="0" fillId="0" borderId="0"/>
    <xf numFmtId="0" fontId="41" fillId="0" borderId="0"/>
    <xf numFmtId="9" fontId="40" fillId="0" borderId="0"/>
    <xf numFmtId="44" fontId="40" fillId="0" borderId="0"/>
    <xf numFmtId="42" fontId="40" fillId="0" borderId="0"/>
    <xf numFmtId="43" fontId="40" fillId="0" borderId="0"/>
    <xf numFmtId="41" fontId="4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9" borderId="0"/>
    <xf numFmtId="0" fontId="2" fillId="20" borderId="0"/>
    <xf numFmtId="0" fontId="2" fillId="21" borderId="0"/>
    <xf numFmtId="0" fontId="2" fillId="22" borderId="0"/>
    <xf numFmtId="0" fontId="2" fillId="23" borderId="0"/>
    <xf numFmtId="0" fontId="2" fillId="24" borderId="0"/>
    <xf numFmtId="0" fontId="2" fillId="25" borderId="0"/>
    <xf numFmtId="0" fontId="6" fillId="26" borderId="1"/>
    <xf numFmtId="0" fontId="3" fillId="27" borderId="2"/>
    <xf numFmtId="0" fontId="7" fillId="0" borderId="3"/>
    <xf numFmtId="0" fontId="8" fillId="28" borderId="0"/>
    <xf numFmtId="0" fontId="9" fillId="29" borderId="1"/>
    <xf numFmtId="0" fontId="10" fillId="0" borderId="4"/>
    <xf numFmtId="0" fontId="11" fillId="0" borderId="4"/>
    <xf numFmtId="0" fontId="12" fillId="0" borderId="5"/>
    <xf numFmtId="0" fontId="12" fillId="0" borderId="0"/>
    <xf numFmtId="0" fontId="13" fillId="30" borderId="0"/>
    <xf numFmtId="0" fontId="40" fillId="31" borderId="1"/>
    <xf numFmtId="0" fontId="14" fillId="32" borderId="0"/>
    <xf numFmtId="0" fontId="15" fillId="0" borderId="0"/>
    <xf numFmtId="0" fontId="4" fillId="0" borderId="6"/>
    <xf numFmtId="0" fontId="16" fillId="26" borderId="1"/>
    <xf numFmtId="0" fontId="17" fillId="0" borderId="0"/>
    <xf numFmtId="0" fontId="5" fillId="0" borderId="0"/>
    <xf numFmtId="0" fontId="20" fillId="0" borderId="0"/>
    <xf numFmtId="164" fontId="19" fillId="0" borderId="0"/>
    <xf numFmtId="9" fontId="20" fillId="0" borderId="0"/>
    <xf numFmtId="165" fontId="40" fillId="0" borderId="0"/>
    <xf numFmtId="0" fontId="21" fillId="28" borderId="0"/>
    <xf numFmtId="0" fontId="20" fillId="0" borderId="0"/>
    <xf numFmtId="9" fontId="40" fillId="0" borderId="0"/>
    <xf numFmtId="0" fontId="22" fillId="0" borderId="0"/>
    <xf numFmtId="0" fontId="23" fillId="29" borderId="0"/>
    <xf numFmtId="0" fontId="23" fillId="33" borderId="0"/>
    <xf numFmtId="0" fontId="23" fillId="31" borderId="0"/>
    <xf numFmtId="0" fontId="23" fillId="29" borderId="0"/>
    <xf numFmtId="0" fontId="23" fillId="34" borderId="0"/>
    <xf numFmtId="0" fontId="23" fillId="31" borderId="0"/>
    <xf numFmtId="0" fontId="23" fillId="35" borderId="0"/>
    <xf numFmtId="0" fontId="23" fillId="33" borderId="0"/>
    <xf numFmtId="0" fontId="23" fillId="36" borderId="0"/>
    <xf numFmtId="0" fontId="23" fillId="35" borderId="0"/>
    <xf numFmtId="0" fontId="23" fillId="37" borderId="0"/>
    <xf numFmtId="0" fontId="23" fillId="36" borderId="0"/>
    <xf numFmtId="0" fontId="24" fillId="38" borderId="0"/>
    <xf numFmtId="0" fontId="24" fillId="33" borderId="0"/>
    <xf numFmtId="0" fontId="24" fillId="36" borderId="0"/>
    <xf numFmtId="0" fontId="24" fillId="35" borderId="0"/>
    <xf numFmtId="0" fontId="24" fillId="38" borderId="0"/>
    <xf numFmtId="0" fontId="24" fillId="33" borderId="0"/>
    <xf numFmtId="0" fontId="24" fillId="38" borderId="0"/>
    <xf numFmtId="0" fontId="24" fillId="39" borderId="0"/>
    <xf numFmtId="0" fontId="24" fillId="40" borderId="0"/>
    <xf numFmtId="0" fontId="24" fillId="41" borderId="0"/>
    <xf numFmtId="0" fontId="24" fillId="38" borderId="0"/>
    <xf numFmtId="0" fontId="24" fillId="42" borderId="0"/>
    <xf numFmtId="0" fontId="25" fillId="43" borderId="0"/>
    <xf numFmtId="0" fontId="26" fillId="44" borderId="7"/>
    <xf numFmtId="0" fontId="27" fillId="45" borderId="8"/>
    <xf numFmtId="0" fontId="28" fillId="0" borderId="0"/>
    <xf numFmtId="0" fontId="29" fillId="46" borderId="0"/>
    <xf numFmtId="0" fontId="30" fillId="0" borderId="9"/>
    <xf numFmtId="0" fontId="31" fillId="0" borderId="10"/>
    <xf numFmtId="0" fontId="32" fillId="0" borderId="11"/>
    <xf numFmtId="0" fontId="32" fillId="0" borderId="0"/>
    <xf numFmtId="0" fontId="33" fillId="36" borderId="7"/>
    <xf numFmtId="164" fontId="22" fillId="0" borderId="0"/>
    <xf numFmtId="0" fontId="34" fillId="0" borderId="12"/>
    <xf numFmtId="0" fontId="35" fillId="36" borderId="0"/>
    <xf numFmtId="0" fontId="20" fillId="31" borderId="13"/>
    <xf numFmtId="0" fontId="36" fillId="44" borderId="14"/>
    <xf numFmtId="9" fontId="22" fillId="0" borderId="0"/>
    <xf numFmtId="9" fontId="20" fillId="0" borderId="0"/>
    <xf numFmtId="0" fontId="20" fillId="0" borderId="0"/>
    <xf numFmtId="0" fontId="37" fillId="0" borderId="0"/>
    <xf numFmtId="0" fontId="38" fillId="0" borderId="15"/>
    <xf numFmtId="165" fontId="22" fillId="0" borderId="0"/>
    <xf numFmtId="0" fontId="39" fillId="0" borderId="0"/>
    <xf numFmtId="0" fontId="40" fillId="0" borderId="0"/>
    <xf numFmtId="0" fontId="40" fillId="0" borderId="0"/>
  </cellStyleXfs>
  <cellXfs count="50">
    <xf numFmtId="0" fontId="0" fillId="0" borderId="0" xfId="0"/>
    <xf numFmtId="0" fontId="42" fillId="47" borderId="0" xfId="1" applyFont="1" applyFill="1" applyAlignment="1">
      <alignment horizontal="center"/>
    </xf>
    <xf numFmtId="0" fontId="43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2" fillId="0" borderId="0" xfId="1" applyFont="1" applyFill="1" applyAlignment="1">
      <alignment horizontal="center"/>
    </xf>
    <xf numFmtId="0" fontId="42" fillId="49" borderId="0" xfId="1" applyFont="1" applyFill="1" applyAlignment="1">
      <alignment horizontal="center"/>
    </xf>
    <xf numFmtId="2" fontId="0" fillId="0" borderId="0" xfId="102" applyNumberFormat="1" applyFont="1"/>
    <xf numFmtId="0" fontId="0" fillId="0" borderId="0" xfId="102" applyFont="1" applyFill="1"/>
    <xf numFmtId="4" fontId="0" fillId="0" borderId="0" xfId="102" applyNumberFormat="1" applyFont="1"/>
    <xf numFmtId="0" fontId="0" fillId="0" borderId="0" xfId="102" applyFont="1"/>
    <xf numFmtId="14" fontId="0" fillId="0" borderId="0" xfId="102" applyNumberFormat="1" applyFont="1"/>
    <xf numFmtId="0" fontId="0" fillId="0" borderId="0" xfId="102" applyNumberFormat="1" applyFont="1"/>
    <xf numFmtId="0" fontId="0" fillId="0" borderId="0" xfId="102" applyFont="1" applyFill="1" applyBorder="1"/>
    <xf numFmtId="0" fontId="0" fillId="0" borderId="0" xfId="102" applyFont="1" applyFill="1"/>
    <xf numFmtId="4" fontId="42" fillId="47" borderId="0" xfId="1" applyNumberFormat="1" applyFont="1" applyFill="1" applyAlignment="1">
      <alignment horizontal="center"/>
    </xf>
    <xf numFmtId="2" fontId="0" fillId="0" borderId="0" xfId="1" applyNumberFormat="1" applyFont="1"/>
    <xf numFmtId="14" fontId="0" fillId="0" borderId="0" xfId="1" applyNumberFormat="1" applyFont="1"/>
    <xf numFmtId="0" fontId="0" fillId="0" borderId="16" xfId="0" applyBorder="1"/>
    <xf numFmtId="4" fontId="0" fillId="0" borderId="0" xfId="1" applyNumberFormat="1" applyFont="1" applyFill="1"/>
    <xf numFmtId="4" fontId="0" fillId="48" borderId="16" xfId="1" applyNumberFormat="1" applyFont="1" applyFill="1" applyBorder="1"/>
    <xf numFmtId="1" fontId="40" fillId="48" borderId="16" xfId="1" applyNumberFormat="1" applyFont="1" applyFill="1" applyBorder="1"/>
    <xf numFmtId="14" fontId="0" fillId="0" borderId="0" xfId="0" applyNumberFormat="1" applyFill="1"/>
    <xf numFmtId="0" fontId="0" fillId="50" borderId="16" xfId="0" applyFill="1" applyBorder="1"/>
    <xf numFmtId="4" fontId="0" fillId="48" borderId="16" xfId="0" applyNumberFormat="1" applyFill="1" applyBorder="1"/>
    <xf numFmtId="166" fontId="0" fillId="0" borderId="0" xfId="1" applyNumberFormat="1" applyFont="1"/>
    <xf numFmtId="1" fontId="0" fillId="0" borderId="0" xfId="1" applyNumberFormat="1" applyFont="1"/>
    <xf numFmtId="14" fontId="0" fillId="50" borderId="0" xfId="0" applyNumberFormat="1" applyFill="1"/>
    <xf numFmtId="4" fontId="0" fillId="0" borderId="0" xfId="1" applyNumberFormat="1" applyFont="1"/>
    <xf numFmtId="167" fontId="0" fillId="0" borderId="0" xfId="1" applyNumberFormat="1" applyFont="1"/>
    <xf numFmtId="0" fontId="18" fillId="0" borderId="0" xfId="0" applyFont="1"/>
    <xf numFmtId="1" fontId="0" fillId="0" borderId="16" xfId="0" applyNumberFormat="1" applyFill="1" applyBorder="1"/>
    <xf numFmtId="4" fontId="0" fillId="0" borderId="0" xfId="0" applyNumberFormat="1"/>
    <xf numFmtId="4" fontId="0" fillId="0" borderId="1" xfId="1" applyNumberFormat="1" applyFont="1" applyBorder="1"/>
    <xf numFmtId="0" fontId="0" fillId="0" borderId="17" xfId="0" applyBorder="1"/>
    <xf numFmtId="0" fontId="0" fillId="48" borderId="18" xfId="0" applyFill="1" applyBorder="1"/>
    <xf numFmtId="1" fontId="0" fillId="0" borderId="0" xfId="0" applyNumberFormat="1"/>
    <xf numFmtId="14" fontId="44" fillId="0" borderId="0" xfId="0" applyNumberFormat="1" applyFont="1"/>
    <xf numFmtId="2" fontId="0" fillId="0" borderId="0" xfId="0" applyNumberFormat="1"/>
    <xf numFmtId="0" fontId="18" fillId="48" borderId="0" xfId="1" applyFont="1" applyFill="1" applyAlignment="1">
      <alignment horizontal="center"/>
    </xf>
    <xf numFmtId="14" fontId="0" fillId="0" borderId="0" xfId="0" applyNumberFormat="1"/>
    <xf numFmtId="0" fontId="0" fillId="0" borderId="0" xfId="1" applyFont="1" applyAlignment="1">
      <alignment horizontal="center"/>
    </xf>
    <xf numFmtId="0" fontId="47" fillId="0" borderId="0" xfId="0" applyFont="1"/>
    <xf numFmtId="0" fontId="40" fillId="0" borderId="0" xfId="103"/>
    <xf numFmtId="0" fontId="48" fillId="0" borderId="0" xfId="103" applyFont="1"/>
    <xf numFmtId="4" fontId="40" fillId="0" borderId="0" xfId="103" applyNumberFormat="1"/>
    <xf numFmtId="0" fontId="0" fillId="0" borderId="0" xfId="1" applyFont="1" applyFill="1" applyAlignment="1">
      <alignment horizontal="center"/>
    </xf>
    <xf numFmtId="0" fontId="0" fillId="0" borderId="0" xfId="0" applyAlignment="1">
      <alignment horizontal="right"/>
    </xf>
    <xf numFmtId="2" fontId="0" fillId="48" borderId="0" xfId="102" applyNumberFormat="1" applyFont="1" applyFill="1"/>
    <xf numFmtId="14" fontId="49" fillId="0" borderId="0" xfId="1" applyNumberFormat="1" applyFont="1"/>
    <xf numFmtId="0" fontId="0" fillId="0" borderId="0" xfId="102" applyNumberFormat="1" applyFont="1" applyFill="1"/>
  </cellXfs>
  <cellStyles count="104">
    <cellStyle name="20% - Accent1" xfId="7"/>
    <cellStyle name="20% - Accent1 2" xfId="56"/>
    <cellStyle name="20% - Accent2" xfId="8"/>
    <cellStyle name="20% - Accent2 2" xfId="57"/>
    <cellStyle name="20% - Accent3" xfId="9"/>
    <cellStyle name="20% - Accent3 2" xfId="58"/>
    <cellStyle name="20% - Accent4" xfId="10"/>
    <cellStyle name="20% - Accent4 2" xfId="59"/>
    <cellStyle name="20% - Accent5" xfId="11"/>
    <cellStyle name="20% - Accent5 2" xfId="60"/>
    <cellStyle name="20% - Accent6" xfId="12"/>
    <cellStyle name="20% - Accent6 2" xfId="61"/>
    <cellStyle name="40% - Accent1" xfId="13"/>
    <cellStyle name="40% - Accent1 2" xfId="62"/>
    <cellStyle name="40% - Accent2" xfId="14"/>
    <cellStyle name="40% - Accent2 2" xfId="63"/>
    <cellStyle name="40% - Accent3" xfId="15"/>
    <cellStyle name="40% - Accent3 2" xfId="64"/>
    <cellStyle name="40% - Accent4" xfId="16"/>
    <cellStyle name="40% - Accent4 2" xfId="65"/>
    <cellStyle name="40% - Accent5" xfId="17"/>
    <cellStyle name="40% - Accent5 2" xfId="66"/>
    <cellStyle name="40% - Accent6" xfId="18"/>
    <cellStyle name="40% - Accent6 2" xfId="67"/>
    <cellStyle name="60% - Accent1" xfId="19"/>
    <cellStyle name="60% - Accent1 2" xfId="68"/>
    <cellStyle name="60% - Accent2" xfId="20"/>
    <cellStyle name="60% - Accent2 2" xfId="69"/>
    <cellStyle name="60% - Accent3" xfId="21"/>
    <cellStyle name="60% - Accent3 2" xfId="70"/>
    <cellStyle name="60% - Accent4" xfId="22"/>
    <cellStyle name="60% - Accent4 2" xfId="71"/>
    <cellStyle name="60% - Accent5" xfId="23"/>
    <cellStyle name="60% - Accent5 2" xfId="72"/>
    <cellStyle name="60% - Accent6" xfId="24"/>
    <cellStyle name="60% - Accent6 2" xfId="73"/>
    <cellStyle name="Accent1" xfId="25"/>
    <cellStyle name="Accent1 2" xfId="74"/>
    <cellStyle name="Accent2" xfId="26"/>
    <cellStyle name="Accent2 2" xfId="75"/>
    <cellStyle name="Accent3" xfId="27"/>
    <cellStyle name="Accent3 2" xfId="76"/>
    <cellStyle name="Accent4" xfId="28"/>
    <cellStyle name="Accent4 2" xfId="77"/>
    <cellStyle name="Accent5" xfId="29"/>
    <cellStyle name="Accent5 2" xfId="78"/>
    <cellStyle name="Accent6" xfId="30"/>
    <cellStyle name="Accent6 2" xfId="79"/>
    <cellStyle name="Bad" xfId="80"/>
    <cellStyle name="Berekening" xfId="31"/>
    <cellStyle name="Calculation" xfId="81"/>
    <cellStyle name="Check Cell" xfId="82"/>
    <cellStyle name="Comma" xfId="5"/>
    <cellStyle name="Comma [0]" xfId="6"/>
    <cellStyle name="Controlecel" xfId="32"/>
    <cellStyle name="Currency" xfId="3"/>
    <cellStyle name="Currency [0]" xfId="4"/>
    <cellStyle name="Euro" xfId="51"/>
    <cellStyle name="Explanatory Text" xfId="83"/>
    <cellStyle name="Gekoppelde cel" xfId="33"/>
    <cellStyle name="Goed" xfId="34"/>
    <cellStyle name="Goed 2" xfId="52"/>
    <cellStyle name="Good" xfId="84"/>
    <cellStyle name="Heading 1" xfId="85"/>
    <cellStyle name="Heading 2" xfId="86"/>
    <cellStyle name="Heading 3" xfId="87"/>
    <cellStyle name="Heading 4" xfId="88"/>
    <cellStyle name="Input" xfId="89"/>
    <cellStyle name="Invoer" xfId="35"/>
    <cellStyle name="Komma 2" xfId="49"/>
    <cellStyle name="Komma 3" xfId="90"/>
    <cellStyle name="Kop 1" xfId="36"/>
    <cellStyle name="Kop 2" xfId="37"/>
    <cellStyle name="Kop 3" xfId="38"/>
    <cellStyle name="Kop 4" xfId="39"/>
    <cellStyle name="Linked Cell" xfId="91"/>
    <cellStyle name="Neutraal" xfId="40"/>
    <cellStyle name="Neutral" xfId="92"/>
    <cellStyle name="Normal" xfId="102"/>
    <cellStyle name="Normal 2" xfId="1"/>
    <cellStyle name="Note" xfId="93"/>
    <cellStyle name="Notitie" xfId="41"/>
    <cellStyle name="Ongeldig" xfId="42"/>
    <cellStyle name="Output" xfId="94"/>
    <cellStyle name="Percent" xfId="2"/>
    <cellStyle name="Procent" xfId="54"/>
    <cellStyle name="Procent 2" xfId="50"/>
    <cellStyle name="Procent 3" xfId="96"/>
    <cellStyle name="Procent 4" xfId="95"/>
    <cellStyle name="Standaard" xfId="0" builtinId="0"/>
    <cellStyle name="Standaard 2" xfId="48"/>
    <cellStyle name="Standaard 2 2" xfId="103"/>
    <cellStyle name="Standaard 3" xfId="53"/>
    <cellStyle name="Standaard 3 2" xfId="97"/>
    <cellStyle name="Standaard 4" xfId="55"/>
    <cellStyle name="Titel" xfId="43"/>
    <cellStyle name="Title" xfId="98"/>
    <cellStyle name="Totaal" xfId="44"/>
    <cellStyle name="Total" xfId="99"/>
    <cellStyle name="Uitvoer" xfId="45"/>
    <cellStyle name="Valuta 2" xfId="100"/>
    <cellStyle name="Verklarende tekst" xfId="46"/>
    <cellStyle name="Waarschuwingstekst" xfId="47"/>
    <cellStyle name="Warning Text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SIONFUNDS/OFFERTES/NEDERLAND/10000%20SQUARE%20KNOT/COLLECTIEVE%20OFFERTES%20SQUARE%20KNOT/METTLER%20TOLEDO/OFFERTEMODEL%20V%2011.0.F(INCL%20COMMISSION%20MORTALITY)%203%2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NSIONFUNDS/OFFERTES/NEDERLAND/10085%20MULTISAFE/NP%20MANTEL/BEREKENINGEN%20VOOR%20OFFERTE%20ALS%20UITGEBRACHT%20OBV%20YIELDCURVE%2031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TEMP/WZP%20MULTISAFE%20MANTELREKENSHEE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Versiebeheer"/>
      <sheetName val="Wensenlijstje"/>
      <sheetName val="File"/>
      <sheetName val="Tabellen"/>
      <sheetName val="Input"/>
      <sheetName val="Inputmgt"/>
      <sheetName val="Hulp"/>
      <sheetName val="dump"/>
      <sheetName val="Bestandberek"/>
      <sheetName val="Sectoren"/>
      <sheetName val="ToT 2009"/>
      <sheetName val="Pricing"/>
      <sheetName val="klantbestand"/>
      <sheetName val="TabelPVI"/>
      <sheetName val="Printbestand"/>
      <sheetName val="signaleringsbestand"/>
      <sheetName val="Tariefstabel"/>
      <sheetName val="Tabelhiaatcont"/>
      <sheetName val="Tabel1535"/>
      <sheetName val="TabelSL"/>
      <sheetName val="Tabelstoploss"/>
      <sheetName val="Tabelexc"/>
      <sheetName val="Tabelonderb"/>
      <sheetName val="Tabeloverl"/>
      <sheetName val="Mosesbestand_ovl"/>
      <sheetName val="Mosesbestand_di"/>
      <sheetName val="Ziekte en geen SRS"/>
      <sheetName val="Schadefile"/>
      <sheetName val="Schadeberek"/>
      <sheetName val="Schadebestand"/>
      <sheetName val="schades"/>
      <sheetName val="Schadeoverzichten"/>
      <sheetName val="sectorfactoren"/>
      <sheetName val="Printbestand_TBV EVM_Mor"/>
      <sheetName val="EVM_cash_flows_Mor"/>
      <sheetName val="EVM assumptions"/>
      <sheetName val="DI_prognosis"/>
      <sheetName val="Printbestand_TBV EVM_DI"/>
      <sheetName val="EVM_cash_flows_DI"/>
      <sheetName val="General data"/>
      <sheetName val="Omzetten"/>
      <sheetName val="BeschPremie"/>
      <sheetName val="WDstuur"/>
      <sheetName val="Basic Input"/>
      <sheetName val="Profit Formula"/>
      <sheetName val="Summary"/>
      <sheetName val="Parameters"/>
      <sheetName val="CashFlows"/>
      <sheetName val="Assumptions"/>
      <sheetName val="Histogra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4">
          <cell r="H134">
            <v>1.0029926025553499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en"/>
      <sheetName val="tarief"/>
      <sheetName val="rente tarief gelijk"/>
      <sheetName val="stijgend"/>
      <sheetName val="sectorfactoren_pv tarief"/>
      <sheetName val="Offerte"/>
      <sheetName val="Compatibility Report"/>
      <sheetName val="m v tabel"/>
    </sheetNames>
    <sheetDataSet>
      <sheetData sheetId="0" refreshError="1"/>
      <sheetData sheetId="1">
        <row r="9">
          <cell r="AN9">
            <v>1.3939999999999999E-2</v>
          </cell>
        </row>
        <row r="10">
          <cell r="AN10">
            <v>1.5879999999999998E-2</v>
          </cell>
        </row>
        <row r="11">
          <cell r="AN11">
            <v>1.7639999999999999E-2</v>
          </cell>
        </row>
        <row r="12">
          <cell r="AN12">
            <v>1.976E-2</v>
          </cell>
        </row>
        <row r="13">
          <cell r="AN13">
            <v>2.1680000000000001E-2</v>
          </cell>
        </row>
        <row r="14">
          <cell r="AN14">
            <v>2.3269999999999999E-2</v>
          </cell>
        </row>
        <row r="15">
          <cell r="AN15">
            <v>2.4819999999999998E-2</v>
          </cell>
        </row>
        <row r="16">
          <cell r="AN16">
            <v>2.6339999999999999E-2</v>
          </cell>
        </row>
        <row r="17">
          <cell r="AN17">
            <v>2.7490000000000001E-2</v>
          </cell>
        </row>
        <row r="18">
          <cell r="AN18">
            <v>2.8500000000000001E-2</v>
          </cell>
        </row>
        <row r="19">
          <cell r="AN19">
            <v>2.945E-2</v>
          </cell>
        </row>
        <row r="20">
          <cell r="AN20">
            <v>3.0249999999999999E-2</v>
          </cell>
        </row>
        <row r="21">
          <cell r="AN21">
            <v>3.0880000000000001E-2</v>
          </cell>
        </row>
        <row r="22">
          <cell r="AN22">
            <v>3.1419999999999997E-2</v>
          </cell>
        </row>
        <row r="23">
          <cell r="AN23">
            <v>3.1899999999999998E-2</v>
          </cell>
        </row>
        <row r="24">
          <cell r="AN24">
            <v>3.2000000000000001E-2</v>
          </cell>
        </row>
        <row r="25">
          <cell r="AN25">
            <v>3.209E-2</v>
          </cell>
        </row>
        <row r="26">
          <cell r="AN26">
            <v>3.218E-2</v>
          </cell>
        </row>
        <row r="27">
          <cell r="AN27">
            <v>3.2250000000000001E-2</v>
          </cell>
        </row>
        <row r="28">
          <cell r="AN28">
            <v>3.2320000000000002E-2</v>
          </cell>
        </row>
        <row r="29">
          <cell r="AN29">
            <v>3.2030000000000003E-2</v>
          </cell>
        </row>
        <row r="30">
          <cell r="AN30">
            <v>3.177E-2</v>
          </cell>
        </row>
        <row r="31">
          <cell r="AN31">
            <v>3.1530000000000002E-2</v>
          </cell>
        </row>
        <row r="32">
          <cell r="AN32">
            <v>3.1320000000000001E-2</v>
          </cell>
        </row>
        <row r="33">
          <cell r="AN33">
            <v>3.1119999999999998E-2</v>
          </cell>
        </row>
        <row r="34">
          <cell r="AN34">
            <v>3.0679999999999999E-2</v>
          </cell>
        </row>
        <row r="35">
          <cell r="AN35">
            <v>3.0269999999999998E-2</v>
          </cell>
        </row>
        <row r="36">
          <cell r="AN36">
            <v>2.989E-2</v>
          </cell>
        </row>
        <row r="37">
          <cell r="AN37">
            <v>2.954E-2</v>
          </cell>
        </row>
        <row r="38">
          <cell r="AN38">
            <v>2.9219999999999999E-2</v>
          </cell>
        </row>
        <row r="39">
          <cell r="AN39">
            <v>2.8899999999999999E-2</v>
          </cell>
        </row>
        <row r="40">
          <cell r="AN40">
            <v>2.861E-2</v>
          </cell>
        </row>
        <row r="41">
          <cell r="AN41">
            <v>2.8340000000000001E-2</v>
          </cell>
        </row>
        <row r="42">
          <cell r="AN42">
            <v>2.8080000000000001E-2</v>
          </cell>
        </row>
        <row r="43">
          <cell r="AN43">
            <v>2.784E-2</v>
          </cell>
        </row>
        <row r="44">
          <cell r="AN44">
            <v>2.7609999999999999E-2</v>
          </cell>
        </row>
        <row r="45">
          <cell r="AN45">
            <v>2.7400000000000001E-2</v>
          </cell>
        </row>
        <row r="46">
          <cell r="AN46">
            <v>2.7189999999999999E-2</v>
          </cell>
        </row>
        <row r="47">
          <cell r="AN47">
            <v>2.7E-2</v>
          </cell>
        </row>
        <row r="48">
          <cell r="AN48">
            <v>2.681E-2</v>
          </cell>
        </row>
        <row r="49">
          <cell r="AN49">
            <v>2.6710000000000001E-2</v>
          </cell>
        </row>
        <row r="50">
          <cell r="AN50">
            <v>2.6620000000000001E-2</v>
          </cell>
        </row>
        <row r="51">
          <cell r="AN51">
            <v>2.6530000000000001E-2</v>
          </cell>
        </row>
        <row r="52">
          <cell r="AN52">
            <v>2.6450000000000001E-2</v>
          </cell>
        </row>
        <row r="53">
          <cell r="AN53">
            <v>2.6360000000000001E-2</v>
          </cell>
        </row>
        <row r="54">
          <cell r="AN54">
            <v>2.6290000000000001E-2</v>
          </cell>
        </row>
        <row r="55">
          <cell r="AN55">
            <v>2.6210000000000001E-2</v>
          </cell>
        </row>
        <row r="56">
          <cell r="AN56">
            <v>2.614E-2</v>
          </cell>
        </row>
        <row r="57">
          <cell r="AN57">
            <v>2.6069999999999999E-2</v>
          </cell>
        </row>
        <row r="58">
          <cell r="AN58">
            <v>2.6009999999999998E-2</v>
          </cell>
        </row>
        <row r="59">
          <cell r="AN59">
            <v>2.5940000000000001E-2</v>
          </cell>
        </row>
        <row r="60">
          <cell r="AN60">
            <v>2.588E-2</v>
          </cell>
        </row>
        <row r="61">
          <cell r="AN61">
            <v>2.5819999999999999E-2</v>
          </cell>
        </row>
        <row r="62">
          <cell r="AN62">
            <v>2.5770000000000001E-2</v>
          </cell>
        </row>
        <row r="63">
          <cell r="AN63">
            <v>2.571E-2</v>
          </cell>
        </row>
        <row r="64">
          <cell r="AN64">
            <v>2.5659999999999999E-2</v>
          </cell>
        </row>
        <row r="65">
          <cell r="AN65">
            <v>2.5610000000000001E-2</v>
          </cell>
        </row>
        <row r="66">
          <cell r="AN66">
            <v>2.5559999999999999E-2</v>
          </cell>
        </row>
        <row r="67">
          <cell r="AN67">
            <v>2.5510000000000001E-2</v>
          </cell>
        </row>
        <row r="68">
          <cell r="AN68">
            <v>2.547E-2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e en opslagen invoer"/>
      <sheetName val="Wezenpensioen"/>
      <sheetName val="Tabellen"/>
    </sheetNames>
    <sheetDataSet>
      <sheetData sheetId="0"/>
      <sheetData sheetId="1"/>
      <sheetData sheetId="2">
        <row r="11">
          <cell r="AT11">
            <v>18</v>
          </cell>
          <cell r="AU11">
            <v>19.606872690448601</v>
          </cell>
          <cell r="AV11">
            <v>19.606872690448601</v>
          </cell>
          <cell r="AW11">
            <v>20.6445736783452</v>
          </cell>
          <cell r="AX11">
            <v>20.6445736783452</v>
          </cell>
        </row>
        <row r="12">
          <cell r="AT12">
            <v>19</v>
          </cell>
          <cell r="AU12">
            <v>19.606872690448601</v>
          </cell>
          <cell r="AV12">
            <v>20.047068702868899</v>
          </cell>
          <cell r="AW12">
            <v>20.6445736783452</v>
          </cell>
          <cell r="AX12">
            <v>21.108067227510301</v>
          </cell>
        </row>
        <row r="13">
          <cell r="AT13">
            <v>20</v>
          </cell>
          <cell r="AU13">
            <v>19.606872690448601</v>
          </cell>
          <cell r="AV13">
            <v>19.696035136399601</v>
          </cell>
          <cell r="AW13">
            <v>20.6445736783452</v>
          </cell>
          <cell r="AX13">
            <v>20.804465554529202</v>
          </cell>
        </row>
        <row r="14">
          <cell r="AT14">
            <v>21</v>
          </cell>
          <cell r="AU14">
            <v>20.047068702868899</v>
          </cell>
          <cell r="AV14">
            <v>20.807404107916799</v>
          </cell>
          <cell r="AW14">
            <v>21.108067227510301</v>
          </cell>
          <cell r="AX14">
            <v>21.978378848559199</v>
          </cell>
        </row>
        <row r="15">
          <cell r="AT15">
            <v>22</v>
          </cell>
          <cell r="AU15">
            <v>19.696035136399601</v>
          </cell>
          <cell r="AV15">
            <v>21.773024420528799</v>
          </cell>
          <cell r="AW15">
            <v>20.804465554529202</v>
          </cell>
          <cell r="AX15">
            <v>22.998341211205599</v>
          </cell>
        </row>
        <row r="16">
          <cell r="AT16">
            <v>23</v>
          </cell>
          <cell r="AU16">
            <v>20.807404107916799</v>
          </cell>
          <cell r="AV16">
            <v>22.882079039600601</v>
          </cell>
          <cell r="AW16">
            <v>21.978378848559199</v>
          </cell>
          <cell r="AX16">
            <v>24.169809908371501</v>
          </cell>
        </row>
        <row r="17">
          <cell r="AT17">
            <v>24</v>
          </cell>
          <cell r="AU17">
            <v>21.773024420528799</v>
          </cell>
          <cell r="AV17">
            <v>22.936746316967</v>
          </cell>
          <cell r="AW17">
            <v>22.998341211205599</v>
          </cell>
          <cell r="AX17">
            <v>24.311542907159801</v>
          </cell>
        </row>
        <row r="18">
          <cell r="AT18">
            <v>25</v>
          </cell>
          <cell r="AU18">
            <v>22.882079039600601</v>
          </cell>
          <cell r="AV18">
            <v>23.891411655188399</v>
          </cell>
          <cell r="AW18">
            <v>24.169809908371501</v>
          </cell>
          <cell r="AX18">
            <v>25.323429554525202</v>
          </cell>
        </row>
        <row r="19">
          <cell r="AT19">
            <v>26</v>
          </cell>
          <cell r="AU19">
            <v>22.936746316967</v>
          </cell>
          <cell r="AV19">
            <v>24.710099904203599</v>
          </cell>
          <cell r="AW19">
            <v>24.311542907159801</v>
          </cell>
          <cell r="AX19">
            <v>26.191188835570198</v>
          </cell>
        </row>
        <row r="20">
          <cell r="AT20">
            <v>27</v>
          </cell>
          <cell r="AU20">
            <v>23.891411655188399</v>
          </cell>
          <cell r="AV20">
            <v>25.497402805292602</v>
          </cell>
          <cell r="AW20">
            <v>25.323429554525202</v>
          </cell>
          <cell r="AX20">
            <v>27.025681574699298</v>
          </cell>
        </row>
        <row r="21">
          <cell r="AT21">
            <v>28</v>
          </cell>
          <cell r="AU21">
            <v>24.710099904203599</v>
          </cell>
          <cell r="AV21">
            <v>26.473607587029299</v>
          </cell>
          <cell r="AW21">
            <v>26.191188835570198</v>
          </cell>
          <cell r="AX21">
            <v>28.060398709788799</v>
          </cell>
        </row>
        <row r="22">
          <cell r="AT22">
            <v>29</v>
          </cell>
          <cell r="AU22">
            <v>25.497402805292602</v>
          </cell>
          <cell r="AV22">
            <v>26.253160412238302</v>
          </cell>
          <cell r="AW22">
            <v>27.025681574699298</v>
          </cell>
          <cell r="AX22">
            <v>27.932924514279801</v>
          </cell>
        </row>
        <row r="23">
          <cell r="AT23">
            <v>30</v>
          </cell>
          <cell r="AU23">
            <v>26.473607587029299</v>
          </cell>
          <cell r="AV23">
            <v>27.1351825800709</v>
          </cell>
          <cell r="AW23">
            <v>28.060398709788799</v>
          </cell>
          <cell r="AX23">
            <v>28.8713813799341</v>
          </cell>
        </row>
        <row r="24">
          <cell r="AT24">
            <v>31</v>
          </cell>
          <cell r="AU24">
            <v>26.253160412238302</v>
          </cell>
          <cell r="AV24">
            <v>28.2087426225795</v>
          </cell>
          <cell r="AW24">
            <v>27.932924514279801</v>
          </cell>
          <cell r="AX24">
            <v>30.013631347483201</v>
          </cell>
        </row>
        <row r="25">
          <cell r="AT25">
            <v>32</v>
          </cell>
          <cell r="AU25">
            <v>27.1351825800709</v>
          </cell>
          <cell r="AV25">
            <v>27.914974313942601</v>
          </cell>
          <cell r="AW25">
            <v>28.8713813799341</v>
          </cell>
          <cell r="AX25">
            <v>29.826860199185599</v>
          </cell>
        </row>
        <row r="26">
          <cell r="AT26">
            <v>33</v>
          </cell>
          <cell r="AU26">
            <v>28.2087426225795</v>
          </cell>
          <cell r="AV26">
            <v>29.058050030634</v>
          </cell>
          <cell r="AW26">
            <v>30.013631347483201</v>
          </cell>
          <cell r="AX26">
            <v>31.0482247333385</v>
          </cell>
        </row>
        <row r="27">
          <cell r="AT27">
            <v>34</v>
          </cell>
          <cell r="AU27">
            <v>27.914974313942601</v>
          </cell>
          <cell r="AV27">
            <v>28.514208523290499</v>
          </cell>
          <cell r="AW27">
            <v>29.826860199185599</v>
          </cell>
          <cell r="AX27">
            <v>30.6115513187221</v>
          </cell>
        </row>
        <row r="28">
          <cell r="AT28">
            <v>35</v>
          </cell>
          <cell r="AU28">
            <v>29.058050030634</v>
          </cell>
          <cell r="AV28">
            <v>29.353768547577801</v>
          </cell>
          <cell r="AW28">
            <v>31.0482247333385</v>
          </cell>
          <cell r="AX28">
            <v>31.512864597245201</v>
          </cell>
        </row>
        <row r="29">
          <cell r="AT29">
            <v>36</v>
          </cell>
          <cell r="AU29">
            <v>28.514208523290499</v>
          </cell>
          <cell r="AV29">
            <v>28.460403897778001</v>
          </cell>
          <cell r="AW29">
            <v>30.6115513187221</v>
          </cell>
          <cell r="AX29">
            <v>30.717398848894099</v>
          </cell>
        </row>
        <row r="30">
          <cell r="AT30">
            <v>37</v>
          </cell>
          <cell r="AU30">
            <v>29.353768547577801</v>
          </cell>
          <cell r="AV30">
            <v>27.180780726644699</v>
          </cell>
          <cell r="AW30">
            <v>31.512864597245201</v>
          </cell>
          <cell r="AX30">
            <v>29.516193490905401</v>
          </cell>
        </row>
        <row r="31">
          <cell r="AT31">
            <v>38</v>
          </cell>
          <cell r="AU31">
            <v>28.460403897778001</v>
          </cell>
          <cell r="AV31">
            <v>27.603670997023301</v>
          </cell>
          <cell r="AW31">
            <v>30.717398848894099</v>
          </cell>
          <cell r="AX31">
            <v>29.975419116962499</v>
          </cell>
        </row>
        <row r="32">
          <cell r="AT32">
            <v>39</v>
          </cell>
          <cell r="AU32">
            <v>27.180780726644699</v>
          </cell>
          <cell r="AV32">
            <v>26.070422503322298</v>
          </cell>
          <cell r="AW32">
            <v>29.516193490905401</v>
          </cell>
          <cell r="AX32">
            <v>28.511639591374401</v>
          </cell>
        </row>
        <row r="33">
          <cell r="AT33">
            <v>40</v>
          </cell>
          <cell r="AU33">
            <v>27.603670997023301</v>
          </cell>
          <cell r="AV33">
            <v>24.568872973299801</v>
          </cell>
          <cell r="AW33">
            <v>29.975419116962499</v>
          </cell>
          <cell r="AX33">
            <v>27.092743563868201</v>
          </cell>
        </row>
        <row r="34">
          <cell r="AT34">
            <v>41</v>
          </cell>
          <cell r="AU34">
            <v>26.070422503322298</v>
          </cell>
          <cell r="AV34">
            <v>22.919533352794002</v>
          </cell>
          <cell r="AW34">
            <v>28.511639591374401</v>
          </cell>
          <cell r="AX34">
            <v>25.522198040133201</v>
          </cell>
        </row>
        <row r="35">
          <cell r="AT35">
            <v>42</v>
          </cell>
          <cell r="AU35">
            <v>24.568872973299801</v>
          </cell>
          <cell r="AV35">
            <v>21.116461348662</v>
          </cell>
          <cell r="AW35">
            <v>27.092743563868201</v>
          </cell>
          <cell r="AX35">
            <v>23.7910593590939</v>
          </cell>
        </row>
        <row r="36">
          <cell r="AT36">
            <v>43</v>
          </cell>
          <cell r="AU36">
            <v>22.919533352794002</v>
          </cell>
          <cell r="AV36">
            <v>19.226252596333001</v>
          </cell>
          <cell r="AW36">
            <v>25.522198040133201</v>
          </cell>
          <cell r="AX36">
            <v>21.971687362448701</v>
          </cell>
        </row>
        <row r="37">
          <cell r="AT37">
            <v>44</v>
          </cell>
          <cell r="AU37">
            <v>21.116461348662</v>
          </cell>
          <cell r="AV37">
            <v>17.3098004762941</v>
          </cell>
          <cell r="AW37">
            <v>23.7910593590939</v>
          </cell>
          <cell r="AX37">
            <v>20.1324044343332</v>
          </cell>
        </row>
        <row r="38">
          <cell r="AT38">
            <v>45</v>
          </cell>
          <cell r="AU38">
            <v>19.226252596333001</v>
          </cell>
          <cell r="AV38">
            <v>15.294655803774999</v>
          </cell>
          <cell r="AW38">
            <v>21.971687362448701</v>
          </cell>
          <cell r="AX38">
            <v>18.188209266282801</v>
          </cell>
        </row>
        <row r="39">
          <cell r="AT39">
            <v>46</v>
          </cell>
          <cell r="AU39">
            <v>17.3098004762941</v>
          </cell>
          <cell r="AV39">
            <v>13.274118571797599</v>
          </cell>
          <cell r="AW39">
            <v>20.1324044343332</v>
          </cell>
          <cell r="AX39">
            <v>16.247962796916699</v>
          </cell>
        </row>
        <row r="40">
          <cell r="AT40">
            <v>47</v>
          </cell>
          <cell r="AU40">
            <v>15.294655803774999</v>
          </cell>
          <cell r="AV40">
            <v>11.133755380465001</v>
          </cell>
          <cell r="AW40">
            <v>18.188209266282801</v>
          </cell>
          <cell r="AX40">
            <v>14.170330740595601</v>
          </cell>
        </row>
        <row r="41">
          <cell r="AT41">
            <v>48</v>
          </cell>
          <cell r="AU41">
            <v>13.274118571797599</v>
          </cell>
          <cell r="AV41">
            <v>8.9971575525206298</v>
          </cell>
          <cell r="AW41">
            <v>16.247962796916699</v>
          </cell>
          <cell r="AX41">
            <v>12.1060200303702</v>
          </cell>
        </row>
        <row r="42">
          <cell r="AT42">
            <v>49</v>
          </cell>
          <cell r="AU42">
            <v>11.133755380465001</v>
          </cell>
          <cell r="AV42">
            <v>6.7570708267389499</v>
          </cell>
          <cell r="AW42">
            <v>14.170330740595601</v>
          </cell>
          <cell r="AX42">
            <v>9.9079820439443793</v>
          </cell>
        </row>
        <row r="43">
          <cell r="AT43">
            <v>50</v>
          </cell>
          <cell r="AU43">
            <v>8.9971575525206298</v>
          </cell>
          <cell r="AV43">
            <v>6.7686105792115399</v>
          </cell>
          <cell r="AW43">
            <v>12.1060200303702</v>
          </cell>
          <cell r="AX43">
            <v>9.9249029351443792</v>
          </cell>
        </row>
        <row r="44">
          <cell r="AT44">
            <v>51</v>
          </cell>
          <cell r="AU44">
            <v>6.7570708267389499</v>
          </cell>
          <cell r="AV44">
            <v>4.4698732486669597</v>
          </cell>
          <cell r="AW44">
            <v>9.9079820439443793</v>
          </cell>
          <cell r="AX44">
            <v>7.6285275099933996</v>
          </cell>
        </row>
        <row r="45">
          <cell r="AT45">
            <v>52</v>
          </cell>
          <cell r="AU45">
            <v>6.7686105792115399</v>
          </cell>
          <cell r="AV45">
            <v>4.4970292222311601</v>
          </cell>
          <cell r="AW45">
            <v>9.9249029351443792</v>
          </cell>
          <cell r="AX45">
            <v>7.67487336363856</v>
          </cell>
        </row>
        <row r="46">
          <cell r="AT46">
            <v>53</v>
          </cell>
          <cell r="AU46">
            <v>4.4698732486669597</v>
          </cell>
          <cell r="AV46">
            <v>2.2455227389497701</v>
          </cell>
          <cell r="AW46">
            <v>7.6285275099933996</v>
          </cell>
          <cell r="AX46">
            <v>5.4442172255909602</v>
          </cell>
        </row>
        <row r="47">
          <cell r="AT47">
            <v>54</v>
          </cell>
          <cell r="AU47">
            <v>4.4970292222311601</v>
          </cell>
          <cell r="AV47">
            <v>2.2346748030128101</v>
          </cell>
          <cell r="AW47">
            <v>7.67487336363856</v>
          </cell>
          <cell r="AX47">
            <v>5.4179166592837502</v>
          </cell>
        </row>
        <row r="48">
          <cell r="AT48">
            <v>55</v>
          </cell>
          <cell r="AU48">
            <v>2.2455227389497701</v>
          </cell>
          <cell r="AV48">
            <v>2.2266073849513899</v>
          </cell>
          <cell r="AW48">
            <v>5.4442172255909602</v>
          </cell>
          <cell r="AX48">
            <v>5.3983573933657603</v>
          </cell>
        </row>
        <row r="49">
          <cell r="AT49">
            <v>56</v>
          </cell>
          <cell r="AU49">
            <v>2.2346748030128101</v>
          </cell>
          <cell r="AV49">
            <v>2.2319791759886698</v>
          </cell>
          <cell r="AW49">
            <v>5.4179166592837502</v>
          </cell>
          <cell r="AX49">
            <v>5.4113811747731599</v>
          </cell>
        </row>
        <row r="50">
          <cell r="AT50">
            <v>57</v>
          </cell>
          <cell r="AU50">
            <v>2.2266073849513899</v>
          </cell>
          <cell r="AV50">
            <v>0</v>
          </cell>
          <cell r="AW50">
            <v>5.3983573933657603</v>
          </cell>
          <cell r="AX50">
            <v>3.1731454426656902</v>
          </cell>
        </row>
        <row r="51">
          <cell r="AT51">
            <v>58</v>
          </cell>
          <cell r="AU51">
            <v>2.2319791759886698</v>
          </cell>
          <cell r="AV51">
            <v>0</v>
          </cell>
          <cell r="AW51">
            <v>5.4113811747731599</v>
          </cell>
          <cell r="AX51">
            <v>2.6452207052579499</v>
          </cell>
        </row>
        <row r="52">
          <cell r="AT52">
            <v>59</v>
          </cell>
          <cell r="AU52">
            <v>0</v>
          </cell>
          <cell r="AV52">
            <v>0</v>
          </cell>
          <cell r="AW52">
            <v>3.1731454426656902</v>
          </cell>
          <cell r="AX52">
            <v>2.10991471956233</v>
          </cell>
        </row>
        <row r="53">
          <cell r="AT53">
            <v>60</v>
          </cell>
          <cell r="AU53">
            <v>0</v>
          </cell>
          <cell r="AV53">
            <v>0</v>
          </cell>
          <cell r="AW53">
            <v>2.6452207052579499</v>
          </cell>
          <cell r="AX53">
            <v>1.5726830720056999</v>
          </cell>
        </row>
        <row r="54">
          <cell r="AT54">
            <v>61</v>
          </cell>
          <cell r="AU54">
            <v>0</v>
          </cell>
          <cell r="AV54">
            <v>0</v>
          </cell>
          <cell r="AW54">
            <v>2.10991471956233</v>
          </cell>
          <cell r="AX54">
            <v>1.04010914751182</v>
          </cell>
        </row>
        <row r="55">
          <cell r="AT55">
            <v>62</v>
          </cell>
          <cell r="AU55">
            <v>0</v>
          </cell>
          <cell r="AV55">
            <v>0</v>
          </cell>
          <cell r="AW55">
            <v>1.5726830720056999</v>
          </cell>
          <cell r="AX55">
            <v>0.51576605906469897</v>
          </cell>
        </row>
        <row r="56">
          <cell r="AT56">
            <v>63</v>
          </cell>
          <cell r="AU56">
            <v>0</v>
          </cell>
          <cell r="AV56">
            <v>0</v>
          </cell>
          <cell r="AW56">
            <v>1.04010914751182</v>
          </cell>
          <cell r="AX56">
            <v>0</v>
          </cell>
        </row>
        <row r="57">
          <cell r="AT57">
            <v>64</v>
          </cell>
          <cell r="AU57">
            <v>0</v>
          </cell>
          <cell r="AV57">
            <v>0</v>
          </cell>
          <cell r="AW57">
            <v>0.51576605906469897</v>
          </cell>
          <cell r="AX57">
            <v>0</v>
          </cell>
        </row>
        <row r="58">
          <cell r="AT58">
            <v>65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T59">
            <v>65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"/>
  <sheetViews>
    <sheetView workbookViewId="0">
      <selection activeCell="F5" sqref="F5"/>
    </sheetView>
  </sheetViews>
  <sheetFormatPr defaultColWidth="9.140625" defaultRowHeight="12.75"/>
  <cols>
    <col min="1" max="1" width="6.7109375" customWidth="1"/>
    <col min="2" max="2" width="12.42578125" customWidth="1"/>
    <col min="3" max="3" width="16.85546875" customWidth="1"/>
    <col min="4" max="4" width="21.85546875" customWidth="1"/>
    <col min="5" max="5" width="14.5703125" customWidth="1"/>
    <col min="6" max="6" width="14.42578125" customWidth="1"/>
    <col min="7" max="7" width="10" customWidth="1"/>
    <col min="8" max="8" width="15.7109375" customWidth="1"/>
    <col min="9" max="9" width="16.28515625" customWidth="1"/>
    <col min="10" max="10" width="14.85546875" customWidth="1"/>
    <col min="11" max="11" width="20.5703125" customWidth="1"/>
    <col min="12" max="12" width="21.140625" customWidth="1"/>
    <col min="13" max="13" width="18.5703125" customWidth="1"/>
  </cols>
  <sheetData>
    <row r="1" spans="1:13">
      <c r="A1" t="s">
        <v>23</v>
      </c>
      <c r="B1" t="s">
        <v>5</v>
      </c>
      <c r="C1" t="s">
        <v>12</v>
      </c>
      <c r="D1" t="s">
        <v>34</v>
      </c>
      <c r="E1" t="s">
        <v>30</v>
      </c>
      <c r="F1" t="s">
        <v>11</v>
      </c>
      <c r="G1" t="s">
        <v>35</v>
      </c>
      <c r="H1" t="s">
        <v>18</v>
      </c>
      <c r="I1" t="s">
        <v>52</v>
      </c>
      <c r="J1" s="9" t="s">
        <v>13</v>
      </c>
      <c r="K1" s="9" t="s">
        <v>6</v>
      </c>
      <c r="L1" s="9" t="s">
        <v>29</v>
      </c>
      <c r="M1" s="9" t="s">
        <v>46</v>
      </c>
    </row>
    <row r="2" spans="1:13">
      <c r="A2">
        <f>input_Pensioengevend_Salaris*input_parttime_percentage%</f>
        <v>40500</v>
      </c>
      <c r="B2" s="8">
        <f>input_franchise</f>
        <v>10000</v>
      </c>
      <c r="C2" s="8">
        <f>input_Pensioengrondslag</f>
        <v>36000</v>
      </c>
      <c r="D2" s="8">
        <v>0</v>
      </c>
      <c r="E2" s="8">
        <f>rekenen!J3</f>
        <v>0</v>
      </c>
      <c r="F2" s="8">
        <f>rekenen!J7</f>
        <v>1670</v>
      </c>
      <c r="G2" s="8">
        <f ca="1">rekenen!L2</f>
        <v>0</v>
      </c>
      <c r="H2" s="8">
        <f ca="1">rekenen!O2</f>
        <v>0</v>
      </c>
      <c r="I2" s="8">
        <f ca="1">rekenen!O3</f>
        <v>0</v>
      </c>
      <c r="J2" s="31">
        <f ca="1">rekenen!L7</f>
        <v>24.9665</v>
      </c>
      <c r="K2">
        <f ca="1">rekenen!O7</f>
        <v>24.9665</v>
      </c>
      <c r="L2">
        <f ca="1">rekenen!O8</f>
        <v>0</v>
      </c>
      <c r="M2">
        <f>input_parttime_percentage</f>
        <v>90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30"/>
  <sheetViews>
    <sheetView workbookViewId="0">
      <selection activeCell="F5" sqref="F5"/>
    </sheetView>
  </sheetViews>
  <sheetFormatPr defaultColWidth="27" defaultRowHeight="12.75"/>
  <cols>
    <col min="1" max="1" width="8.5703125" customWidth="1"/>
    <col min="2" max="2" width="15.28515625" customWidth="1"/>
    <col min="3" max="3" width="16.28515625" customWidth="1"/>
    <col min="4" max="4" width="13.7109375" customWidth="1"/>
    <col min="5" max="5" width="20" customWidth="1"/>
    <col min="6" max="6" width="15.140625" customWidth="1"/>
    <col min="7" max="7" width="16.140625" customWidth="1"/>
    <col min="8" max="8" width="15.140625" customWidth="1"/>
    <col min="9" max="9" width="16.28515625" customWidth="1"/>
    <col min="10" max="11" width="23.140625" customWidth="1"/>
    <col min="12" max="12" width="15.85546875" customWidth="1"/>
    <col min="13" max="13" width="21.7109375" customWidth="1"/>
  </cols>
  <sheetData>
    <row r="1" spans="1:41" s="6" customFormat="1">
      <c r="A1" s="7" t="s">
        <v>37</v>
      </c>
      <c r="B1" s="7" t="s">
        <v>21</v>
      </c>
      <c r="C1" s="7" t="s">
        <v>24</v>
      </c>
      <c r="D1" s="7" t="s">
        <v>17</v>
      </c>
      <c r="E1" s="7" t="s">
        <v>8</v>
      </c>
      <c r="F1" s="7" t="s">
        <v>14</v>
      </c>
      <c r="G1" s="7" t="s">
        <v>0</v>
      </c>
      <c r="H1" s="7" t="s">
        <v>47</v>
      </c>
      <c r="I1" s="7" t="s">
        <v>41</v>
      </c>
      <c r="J1" s="7" t="s">
        <v>36</v>
      </c>
      <c r="K1" s="13" t="s">
        <v>72</v>
      </c>
      <c r="L1" s="7" t="s">
        <v>49</v>
      </c>
      <c r="M1" s="7" t="s">
        <v>5</v>
      </c>
      <c r="N1" s="7" t="s">
        <v>19</v>
      </c>
      <c r="O1" s="7" t="s">
        <v>12</v>
      </c>
      <c r="P1" s="7" t="s">
        <v>54</v>
      </c>
      <c r="Q1" s="7" t="s">
        <v>50</v>
      </c>
      <c r="R1" s="7" t="s">
        <v>1</v>
      </c>
      <c r="S1" s="6" t="s">
        <v>39</v>
      </c>
      <c r="T1" s="6" t="s">
        <v>40</v>
      </c>
      <c r="U1" s="6" t="s">
        <v>32</v>
      </c>
      <c r="V1" s="6" t="s">
        <v>42</v>
      </c>
      <c r="W1" s="6" t="s">
        <v>28</v>
      </c>
      <c r="X1" s="6" t="s">
        <v>15</v>
      </c>
      <c r="Y1" s="6" t="s">
        <v>20</v>
      </c>
      <c r="Z1" s="6" t="s">
        <v>27</v>
      </c>
      <c r="AA1" s="6" t="s">
        <v>2</v>
      </c>
      <c r="AB1" s="6" t="s">
        <v>48</v>
      </c>
      <c r="AC1" s="6" t="s">
        <v>45</v>
      </c>
      <c r="AD1" s="6" t="s">
        <v>7</v>
      </c>
      <c r="AE1" s="6" t="s">
        <v>25</v>
      </c>
      <c r="AF1" s="6" t="s">
        <v>56</v>
      </c>
      <c r="AG1" s="6" t="s">
        <v>38</v>
      </c>
      <c r="AH1" s="6" t="s">
        <v>16</v>
      </c>
      <c r="AI1" s="6" t="s">
        <v>26</v>
      </c>
      <c r="AJ1" s="47" t="s">
        <v>10</v>
      </c>
      <c r="AK1" s="47" t="s">
        <v>53</v>
      </c>
      <c r="AL1" s="47" t="s">
        <v>31</v>
      </c>
      <c r="AM1" s="6" t="s">
        <v>4</v>
      </c>
      <c r="AN1" s="6" t="s">
        <v>33</v>
      </c>
      <c r="AO1" s="47" t="s">
        <v>22</v>
      </c>
    </row>
    <row r="2" spans="1:41">
      <c r="A2" t="s">
        <v>75</v>
      </c>
      <c r="B2" s="10">
        <v>25569</v>
      </c>
      <c r="C2" s="10">
        <v>40179</v>
      </c>
      <c r="D2">
        <v>4000</v>
      </c>
      <c r="E2" s="11">
        <v>90</v>
      </c>
      <c r="F2" s="49">
        <v>50000</v>
      </c>
      <c r="G2" t="s">
        <v>77</v>
      </c>
      <c r="H2" t="s">
        <v>76</v>
      </c>
      <c r="I2" s="10">
        <v>32874</v>
      </c>
      <c r="K2" s="39">
        <v>42736</v>
      </c>
      <c r="L2" s="10"/>
      <c r="M2">
        <v>10000</v>
      </c>
      <c r="N2" s="11">
        <f>N7</f>
        <v>45000</v>
      </c>
      <c r="O2">
        <f>O6</f>
        <v>36000</v>
      </c>
      <c r="P2">
        <v>0</v>
      </c>
      <c r="Q2">
        <v>67</v>
      </c>
      <c r="R2" s="10"/>
      <c r="S2" s="10"/>
      <c r="T2" s="10"/>
      <c r="U2" s="10"/>
      <c r="V2" s="10"/>
      <c r="Z2">
        <v>100</v>
      </c>
      <c r="AA2">
        <v>0</v>
      </c>
      <c r="AB2">
        <v>100</v>
      </c>
      <c r="AC2">
        <v>0</v>
      </c>
      <c r="AI2">
        <v>21</v>
      </c>
      <c r="AJ2">
        <v>20</v>
      </c>
      <c r="AK2">
        <v>1.1599999999999999</v>
      </c>
      <c r="AL2">
        <v>40</v>
      </c>
      <c r="AM2" t="s">
        <v>51</v>
      </c>
      <c r="AO2">
        <v>100000</v>
      </c>
    </row>
    <row r="6" spans="1:41">
      <c r="N6">
        <f>IF(input_fulltime_salaris&gt;input_max_pensioensalaris,input_max_pensioensalaris,input_fulltime_salaris)</f>
        <v>50000</v>
      </c>
      <c r="O6">
        <f>(N6-input_franchise)*input_parttime_percentage/100</f>
        <v>36000</v>
      </c>
    </row>
    <row r="7" spans="1:41">
      <c r="M7" s="46" t="s">
        <v>73</v>
      </c>
      <c r="N7">
        <f>N6*input_parttime_percentage/100</f>
        <v>45000</v>
      </c>
    </row>
    <row r="17" spans="33:33">
      <c r="AG17" s="12"/>
    </row>
    <row r="18" spans="33:33">
      <c r="AG18" s="12"/>
    </row>
    <row r="19" spans="33:33">
      <c r="AG19" s="12"/>
    </row>
    <row r="20" spans="33:33">
      <c r="AG20" s="13"/>
    </row>
    <row r="21" spans="33:33">
      <c r="AG21" s="13"/>
    </row>
    <row r="22" spans="33:33">
      <c r="AG22" s="12"/>
    </row>
    <row r="23" spans="33:33">
      <c r="AG23" s="13"/>
    </row>
    <row r="24" spans="33:33">
      <c r="AG24" s="13"/>
    </row>
    <row r="25" spans="33:33">
      <c r="AG25" s="13"/>
    </row>
    <row r="26" spans="33:33">
      <c r="AG26" s="13"/>
    </row>
    <row r="27" spans="33:33">
      <c r="AG27" s="13"/>
    </row>
    <row r="28" spans="33:33">
      <c r="AG28" s="13"/>
    </row>
    <row r="29" spans="33:33">
      <c r="AG29" s="13"/>
    </row>
    <row r="30" spans="33:33">
      <c r="AG30" s="13"/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B9" sqref="B9"/>
    </sheetView>
  </sheetViews>
  <sheetFormatPr defaultColWidth="9.140625" defaultRowHeight="12.75"/>
  <cols>
    <col min="1" max="2" width="31.5703125" customWidth="1"/>
    <col min="3" max="3" width="12.7109375" customWidth="1"/>
    <col min="4" max="4" width="14.5703125" customWidth="1"/>
    <col min="5" max="5" width="15.7109375" customWidth="1"/>
    <col min="6" max="6" width="34.7109375" customWidth="1"/>
    <col min="7" max="7" width="13.28515625" customWidth="1"/>
    <col min="10" max="10" width="17.42578125" customWidth="1"/>
    <col min="11" max="11" width="20.42578125" customWidth="1"/>
    <col min="12" max="12" width="10.140625" style="27" customWidth="1"/>
  </cols>
  <sheetData>
    <row r="1" spans="1:15" s="3" customFormat="1" ht="15.75" thickBot="1">
      <c r="A1" s="5" t="s">
        <v>57</v>
      </c>
      <c r="B1" s="4" t="s">
        <v>44</v>
      </c>
      <c r="C1" s="5" t="s">
        <v>58</v>
      </c>
      <c r="D1" s="3" t="s">
        <v>59</v>
      </c>
      <c r="E1" s="5" t="s">
        <v>74</v>
      </c>
      <c r="F1" s="3" t="s">
        <v>60</v>
      </c>
      <c r="G1" s="2" t="s">
        <v>61</v>
      </c>
      <c r="I1" s="5" t="s">
        <v>62</v>
      </c>
      <c r="J1" s="1" t="s">
        <v>63</v>
      </c>
      <c r="K1" s="4" t="s">
        <v>64</v>
      </c>
      <c r="L1" s="14" t="s">
        <v>65</v>
      </c>
    </row>
    <row r="2" spans="1:15" ht="13.5" thickBot="1">
      <c r="A2" s="16">
        <f>input_geboortedatum</f>
        <v>25569</v>
      </c>
      <c r="B2" s="15">
        <f ca="1">(TODAY()-A2)/ 365.25</f>
        <v>47.561943874058862</v>
      </c>
      <c r="C2">
        <f>input_pensioenleeftijd</f>
        <v>67</v>
      </c>
      <c r="D2" s="16">
        <f>DATE(YEAR(A2)+C2,MONTH(A2),1)</f>
        <v>50041</v>
      </c>
      <c r="E2" s="48">
        <f>IF(INPUT!K2="",input_datum_in_dienst,INPUT!K2)</f>
        <v>42736</v>
      </c>
      <c r="F2" s="15">
        <f>DAYS360(E2,D2,TRUE)/360</f>
        <v>20</v>
      </c>
      <c r="G2" s="17">
        <f>input_np_perc_per_dj</f>
        <v>1.1599999999999999</v>
      </c>
      <c r="H2">
        <f>F3*G2</f>
        <v>23.2</v>
      </c>
      <c r="I2">
        <f>input_Pensioengrondslag</f>
        <v>36000</v>
      </c>
      <c r="J2" s="18">
        <f>H2*I2/100</f>
        <v>8352</v>
      </c>
      <c r="K2">
        <f ca="1">VLOOKUP(B3,NP!A3:F48,2,TRUE)</f>
        <v>0</v>
      </c>
      <c r="L2" s="19">
        <f ca="1">J3*K2/10000</f>
        <v>0</v>
      </c>
      <c r="M2" t="s">
        <v>55</v>
      </c>
      <c r="N2">
        <f>input_np_premie_perc_wg</f>
        <v>100</v>
      </c>
      <c r="O2">
        <f ca="1">L2*N2/100</f>
        <v>0</v>
      </c>
    </row>
    <row r="3" spans="1:15" ht="13.5" thickBot="1">
      <c r="A3" t="s">
        <v>66</v>
      </c>
      <c r="B3" s="20">
        <f ca="1">FLOOR(B2,1)</f>
        <v>47</v>
      </c>
      <c r="D3" s="21"/>
      <c r="F3" s="22">
        <f>IF(F2&lt;=E4,F2,E4)</f>
        <v>20</v>
      </c>
      <c r="J3" s="23">
        <f>IF(input_burgerlijkestaat="Alleenstaand",0,J2)</f>
        <v>0</v>
      </c>
      <c r="L3" s="24"/>
      <c r="M3" t="s">
        <v>3</v>
      </c>
      <c r="N3">
        <f>input_np_premie_perc_wn</f>
        <v>0</v>
      </c>
      <c r="O3">
        <f ca="1">L2*N3/100</f>
        <v>0</v>
      </c>
    </row>
    <row r="4" spans="1:15" ht="13.5" thickBot="1">
      <c r="B4" s="25"/>
      <c r="D4" s="26" t="s">
        <v>67</v>
      </c>
      <c r="E4" s="22">
        <f>input_np_max_looptijd</f>
        <v>40</v>
      </c>
    </row>
    <row r="5" spans="1:15">
      <c r="A5" s="25"/>
      <c r="B5" s="25"/>
      <c r="D5" s="16"/>
      <c r="E5" s="25"/>
      <c r="F5" s="28"/>
      <c r="J5" s="27"/>
    </row>
    <row r="6" spans="1:15" ht="13.5" thickBot="1">
      <c r="A6" s="29" t="s">
        <v>68</v>
      </c>
      <c r="B6" s="25"/>
    </row>
    <row r="7" spans="1:15" ht="13.5" thickBot="1">
      <c r="A7" s="16">
        <f>input_geboortedatum_k1</f>
        <v>0</v>
      </c>
      <c r="B7" s="25">
        <f ca="1">(TODAY()-A7)/ 365.25</f>
        <v>117.56605065023956</v>
      </c>
      <c r="C7" s="30"/>
      <c r="I7" s="17">
        <f>input_wzp_perc_np</f>
        <v>20</v>
      </c>
      <c r="J7" s="31">
        <f>MROUND(I7*J2/100,1)</f>
        <v>1670</v>
      </c>
      <c r="K7">
        <f ca="1">VLOOKUP(B3,NP!A3:G48,6,TRUE)</f>
        <v>149.5</v>
      </c>
      <c r="L7" s="32">
        <f ca="1">J7*K7/10000</f>
        <v>24.9665</v>
      </c>
      <c r="M7" t="s">
        <v>55</v>
      </c>
      <c r="N7">
        <f>input_np_premie_perc_wg</f>
        <v>100</v>
      </c>
      <c r="O7">
        <f ca="1">L7*N7/100</f>
        <v>24.9665</v>
      </c>
    </row>
    <row r="8" spans="1:15" ht="13.5" thickBot="1">
      <c r="A8" s="33" t="s">
        <v>69</v>
      </c>
      <c r="B8" s="34">
        <f ca="1">FLOOR(B7,1)</f>
        <v>117</v>
      </c>
      <c r="C8" s="35"/>
      <c r="M8" t="s">
        <v>3</v>
      </c>
      <c r="N8">
        <f>input_np_premie_perc_wn</f>
        <v>0</v>
      </c>
      <c r="O8">
        <f ca="1">L7*N8/100</f>
        <v>0</v>
      </c>
    </row>
    <row r="10" spans="1:15">
      <c r="A10" s="35"/>
      <c r="B10" s="35"/>
    </row>
    <row r="11" spans="1:15" ht="17.25">
      <c r="A11" s="36"/>
      <c r="B11" s="35"/>
    </row>
    <row r="12" spans="1:15">
      <c r="A12" s="35"/>
      <c r="B12" s="35"/>
    </row>
    <row r="13" spans="1:15">
      <c r="A13" s="35"/>
      <c r="B13" s="35"/>
    </row>
    <row r="14" spans="1:15">
      <c r="A14" s="35"/>
      <c r="B14" s="35"/>
    </row>
    <row r="15" spans="1:15">
      <c r="A15" s="35"/>
      <c r="B15" s="35"/>
    </row>
    <row r="16" spans="1:15">
      <c r="A16" s="35"/>
      <c r="B16" s="35"/>
    </row>
    <row r="17" spans="1:11">
      <c r="A17" s="35"/>
      <c r="B17" s="35"/>
    </row>
    <row r="18" spans="1:11">
      <c r="A18" s="35"/>
      <c r="B18" s="35"/>
    </row>
    <row r="19" spans="1:11">
      <c r="A19" s="35"/>
      <c r="B19" s="35"/>
    </row>
    <row r="20" spans="1:11">
      <c r="A20" s="35"/>
      <c r="B20" s="35"/>
    </row>
    <row r="21" spans="1:11">
      <c r="A21" s="35"/>
      <c r="B21" s="35"/>
    </row>
    <row r="22" spans="1:11">
      <c r="A22" s="35"/>
      <c r="B22" s="35"/>
    </row>
    <row r="23" spans="1:11">
      <c r="A23" s="35"/>
      <c r="B23" s="35"/>
    </row>
    <row r="24" spans="1:11">
      <c r="A24" s="35"/>
      <c r="B24" s="35"/>
    </row>
    <row r="25" spans="1:11">
      <c r="A25" s="35"/>
      <c r="B25" s="35"/>
    </row>
    <row r="26" spans="1:11">
      <c r="A26" s="35"/>
      <c r="B26" s="35"/>
    </row>
    <row r="27" spans="1:11">
      <c r="A27" s="35"/>
      <c r="B27" s="35"/>
    </row>
    <row r="28" spans="1:11">
      <c r="A28" s="35"/>
      <c r="B28" s="35"/>
    </row>
    <row r="29" spans="1:11">
      <c r="A29" s="35"/>
      <c r="B29" s="35"/>
      <c r="K29" s="37"/>
    </row>
    <row r="30" spans="1:11">
      <c r="A30" s="35"/>
      <c r="B30" s="35"/>
    </row>
    <row r="31" spans="1:11">
      <c r="A31" s="35"/>
      <c r="B31" s="35"/>
    </row>
  </sheetData>
  <pageMargins left="0.7" right="0.7" top="0.75" bottom="0.75" header="0.3" footer="0.3"/>
  <pageSetup paperSize="9" orientation="landscape" horizont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H11" sqref="H11:I11"/>
    </sheetView>
  </sheetViews>
  <sheetFormatPr defaultRowHeight="12.75"/>
  <cols>
    <col min="1" max="1" width="12" style="40" customWidth="1"/>
    <col min="2" max="2" width="18.5703125" customWidth="1"/>
    <col min="9" max="9" width="23.140625" customWidth="1"/>
  </cols>
  <sheetData>
    <row r="1" spans="1:9">
      <c r="A1" s="38" t="s">
        <v>70</v>
      </c>
      <c r="B1" s="39">
        <v>42936</v>
      </c>
    </row>
    <row r="2" spans="1:9">
      <c r="A2" s="40" t="s">
        <v>43</v>
      </c>
      <c r="B2" s="29" t="s">
        <v>9</v>
      </c>
      <c r="F2" s="29" t="s">
        <v>71</v>
      </c>
    </row>
    <row r="3" spans="1:9">
      <c r="A3" s="41">
        <v>21</v>
      </c>
      <c r="B3" s="42">
        <v>0</v>
      </c>
      <c r="C3" s="42"/>
      <c r="D3" s="43"/>
      <c r="E3" s="43"/>
      <c r="F3" s="42">
        <v>149.5</v>
      </c>
      <c r="I3" s="41"/>
    </row>
    <row r="4" spans="1:9">
      <c r="A4" s="41">
        <v>22</v>
      </c>
      <c r="B4" s="42">
        <v>0</v>
      </c>
      <c r="C4" s="42"/>
      <c r="D4" s="43"/>
      <c r="E4" s="43"/>
      <c r="F4" s="42">
        <v>149.5</v>
      </c>
      <c r="I4" s="41"/>
    </row>
    <row r="5" spans="1:9">
      <c r="A5" s="41">
        <v>23</v>
      </c>
      <c r="B5" s="42">
        <v>0</v>
      </c>
      <c r="C5" s="42"/>
      <c r="D5" s="43"/>
      <c r="E5" s="43"/>
      <c r="F5" s="42">
        <v>149.5</v>
      </c>
      <c r="I5" s="41"/>
    </row>
    <row r="6" spans="1:9">
      <c r="A6" s="41">
        <v>24</v>
      </c>
      <c r="B6" s="42">
        <v>0</v>
      </c>
      <c r="C6" s="42"/>
      <c r="D6" s="43"/>
      <c r="E6" s="43"/>
      <c r="F6" s="42">
        <v>149.5</v>
      </c>
      <c r="I6" s="41"/>
    </row>
    <row r="7" spans="1:9">
      <c r="A7" s="41">
        <v>25</v>
      </c>
      <c r="B7" s="42">
        <v>0</v>
      </c>
      <c r="C7" s="42"/>
      <c r="D7" s="43"/>
      <c r="E7" s="43"/>
      <c r="F7" s="42">
        <v>149.5</v>
      </c>
      <c r="I7" s="41"/>
    </row>
    <row r="8" spans="1:9">
      <c r="A8" s="41">
        <v>26</v>
      </c>
      <c r="B8" s="42">
        <v>0</v>
      </c>
      <c r="C8" s="42"/>
      <c r="D8" s="43"/>
      <c r="E8" s="43"/>
      <c r="F8" s="42">
        <v>149.5</v>
      </c>
      <c r="I8" s="41"/>
    </row>
    <row r="9" spans="1:9">
      <c r="A9" s="41">
        <v>27</v>
      </c>
      <c r="B9" s="42">
        <v>0</v>
      </c>
      <c r="C9" s="42"/>
      <c r="D9" s="43"/>
      <c r="E9" s="43"/>
      <c r="F9" s="42">
        <v>149.5</v>
      </c>
      <c r="I9" s="41"/>
    </row>
    <row r="10" spans="1:9">
      <c r="A10" s="41">
        <v>28</v>
      </c>
      <c r="B10" s="42">
        <v>0</v>
      </c>
      <c r="C10" s="42"/>
      <c r="D10" s="43"/>
      <c r="E10" s="43"/>
      <c r="F10" s="42">
        <v>149.5</v>
      </c>
      <c r="I10" s="41"/>
    </row>
    <row r="11" spans="1:9">
      <c r="A11" s="41">
        <v>29</v>
      </c>
      <c r="B11" s="42">
        <v>0</v>
      </c>
      <c r="C11" s="42"/>
      <c r="D11" s="43"/>
      <c r="E11" s="43"/>
      <c r="F11" s="42">
        <v>149.5</v>
      </c>
      <c r="I11" s="41"/>
    </row>
    <row r="12" spans="1:9">
      <c r="A12" s="41">
        <v>30</v>
      </c>
      <c r="B12" s="42">
        <v>0</v>
      </c>
      <c r="C12" s="42"/>
      <c r="D12" s="43"/>
      <c r="E12" s="43"/>
      <c r="F12" s="42">
        <v>149.5</v>
      </c>
      <c r="I12" s="41"/>
    </row>
    <row r="13" spans="1:9">
      <c r="A13" s="41">
        <v>31</v>
      </c>
      <c r="B13" s="42">
        <v>0</v>
      </c>
      <c r="C13" s="42"/>
      <c r="D13" s="43"/>
      <c r="E13" s="43"/>
      <c r="F13" s="42">
        <v>149.5</v>
      </c>
      <c r="I13" s="41"/>
    </row>
    <row r="14" spans="1:9">
      <c r="A14" s="41">
        <v>32</v>
      </c>
      <c r="B14" s="42">
        <v>0</v>
      </c>
      <c r="C14" s="42"/>
      <c r="D14" s="43"/>
      <c r="E14" s="43"/>
      <c r="F14" s="42">
        <v>149.5</v>
      </c>
      <c r="I14" s="41"/>
    </row>
    <row r="15" spans="1:9">
      <c r="A15" s="41">
        <v>33</v>
      </c>
      <c r="B15" s="42">
        <v>0</v>
      </c>
      <c r="C15" s="42"/>
      <c r="D15" s="43"/>
      <c r="E15" s="43"/>
      <c r="F15" s="42">
        <v>149.5</v>
      </c>
      <c r="I15" s="41"/>
    </row>
    <row r="16" spans="1:9">
      <c r="A16" s="41">
        <v>34</v>
      </c>
      <c r="B16" s="42">
        <v>0</v>
      </c>
      <c r="C16" s="42"/>
      <c r="D16" s="43"/>
      <c r="E16" s="43"/>
      <c r="F16" s="42">
        <v>149.5</v>
      </c>
      <c r="I16" s="41"/>
    </row>
    <row r="17" spans="1:9">
      <c r="A17" s="41">
        <v>35</v>
      </c>
      <c r="B17" s="42">
        <v>0</v>
      </c>
      <c r="C17" s="42"/>
      <c r="D17" s="43"/>
      <c r="E17" s="43"/>
      <c r="F17" s="42">
        <v>149.5</v>
      </c>
      <c r="I17" s="41"/>
    </row>
    <row r="18" spans="1:9">
      <c r="A18" s="41">
        <v>36</v>
      </c>
      <c r="B18" s="42">
        <v>0</v>
      </c>
      <c r="C18" s="42"/>
      <c r="D18" s="43"/>
      <c r="E18" s="43"/>
      <c r="F18" s="42">
        <v>149.5</v>
      </c>
      <c r="I18" s="41"/>
    </row>
    <row r="19" spans="1:9">
      <c r="A19" s="41">
        <v>37</v>
      </c>
      <c r="B19" s="42">
        <v>0</v>
      </c>
      <c r="C19" s="42"/>
      <c r="D19" s="43"/>
      <c r="E19" s="43"/>
      <c r="F19" s="42">
        <v>149.5</v>
      </c>
      <c r="I19" s="41"/>
    </row>
    <row r="20" spans="1:9">
      <c r="A20" s="41">
        <v>38</v>
      </c>
      <c r="B20" s="42">
        <v>0</v>
      </c>
      <c r="C20" s="42"/>
      <c r="D20" s="43"/>
      <c r="E20" s="43"/>
      <c r="F20" s="42">
        <v>149.5</v>
      </c>
      <c r="I20" s="41"/>
    </row>
    <row r="21" spans="1:9">
      <c r="A21" s="41">
        <v>39</v>
      </c>
      <c r="B21" s="42">
        <v>0</v>
      </c>
      <c r="C21" s="42"/>
      <c r="D21" s="43"/>
      <c r="E21" s="43"/>
      <c r="F21" s="42">
        <v>149.5</v>
      </c>
      <c r="I21" s="41"/>
    </row>
    <row r="22" spans="1:9">
      <c r="A22" s="41">
        <v>40</v>
      </c>
      <c r="B22" s="42">
        <v>0</v>
      </c>
      <c r="C22" s="42"/>
      <c r="D22" s="43"/>
      <c r="E22" s="43"/>
      <c r="F22" s="42">
        <v>149.5</v>
      </c>
      <c r="I22" s="41"/>
    </row>
    <row r="23" spans="1:9">
      <c r="A23" s="41">
        <v>41</v>
      </c>
      <c r="B23" s="42">
        <v>0</v>
      </c>
      <c r="C23" s="42"/>
      <c r="D23" s="43"/>
      <c r="E23" s="43"/>
      <c r="F23" s="42">
        <v>149.5</v>
      </c>
      <c r="I23" s="41"/>
    </row>
    <row r="24" spans="1:9">
      <c r="A24" s="41">
        <v>42</v>
      </c>
      <c r="B24" s="42">
        <v>0</v>
      </c>
      <c r="C24" s="42"/>
      <c r="D24" s="43"/>
      <c r="E24" s="43"/>
      <c r="F24" s="42">
        <v>149.5</v>
      </c>
      <c r="I24" s="41"/>
    </row>
    <row r="25" spans="1:9">
      <c r="A25" s="41">
        <v>43</v>
      </c>
      <c r="B25" s="42">
        <v>0</v>
      </c>
      <c r="C25" s="42"/>
      <c r="D25" s="43"/>
      <c r="E25" s="43"/>
      <c r="F25" s="42">
        <v>149.5</v>
      </c>
      <c r="I25" s="41"/>
    </row>
    <row r="26" spans="1:9">
      <c r="A26" s="41">
        <v>44</v>
      </c>
      <c r="B26" s="42">
        <v>0</v>
      </c>
      <c r="C26" s="42"/>
      <c r="D26" s="43"/>
      <c r="E26" s="43"/>
      <c r="F26" s="42">
        <v>149.5</v>
      </c>
      <c r="I26" s="41"/>
    </row>
    <row r="27" spans="1:9">
      <c r="A27" s="41">
        <v>45</v>
      </c>
      <c r="B27" s="42">
        <v>0</v>
      </c>
      <c r="C27" s="42"/>
      <c r="D27" s="43"/>
      <c r="E27" s="43"/>
      <c r="F27" s="42">
        <v>149.5</v>
      </c>
      <c r="I27" s="41"/>
    </row>
    <row r="28" spans="1:9">
      <c r="A28" s="41">
        <v>46</v>
      </c>
      <c r="B28" s="42">
        <v>0</v>
      </c>
      <c r="C28" s="42"/>
      <c r="D28" s="43"/>
      <c r="E28" s="43"/>
      <c r="F28" s="42">
        <v>149.5</v>
      </c>
      <c r="I28" s="41"/>
    </row>
    <row r="29" spans="1:9">
      <c r="A29" s="41">
        <v>47</v>
      </c>
      <c r="B29" s="42">
        <v>0</v>
      </c>
      <c r="C29" s="42"/>
      <c r="D29" s="43"/>
      <c r="E29" s="43"/>
      <c r="F29" s="42">
        <v>149.5</v>
      </c>
      <c r="I29" s="41"/>
    </row>
    <row r="30" spans="1:9">
      <c r="A30" s="41">
        <v>48</v>
      </c>
      <c r="B30" s="42">
        <v>0</v>
      </c>
      <c r="C30" s="42"/>
      <c r="D30" s="43"/>
      <c r="E30" s="43"/>
      <c r="F30" s="42">
        <v>149.5</v>
      </c>
      <c r="I30" s="41"/>
    </row>
    <row r="31" spans="1:9">
      <c r="A31" s="41">
        <v>49</v>
      </c>
      <c r="B31" s="42">
        <v>0</v>
      </c>
      <c r="C31" s="42"/>
      <c r="D31" s="43"/>
      <c r="E31" s="43"/>
      <c r="F31" s="42">
        <v>149.5</v>
      </c>
      <c r="I31" s="41"/>
    </row>
    <row r="32" spans="1:9">
      <c r="A32" s="41">
        <v>50</v>
      </c>
      <c r="B32" s="42">
        <v>0</v>
      </c>
      <c r="C32" s="42"/>
      <c r="D32" s="43"/>
      <c r="E32" s="43"/>
      <c r="F32" s="42">
        <v>149.5</v>
      </c>
      <c r="I32" s="41"/>
    </row>
    <row r="33" spans="1:10">
      <c r="A33" s="41">
        <v>51</v>
      </c>
      <c r="B33" s="42">
        <v>0</v>
      </c>
      <c r="C33" s="42"/>
      <c r="D33" s="43"/>
      <c r="E33" s="43"/>
      <c r="F33" s="42">
        <v>149.5</v>
      </c>
      <c r="I33" s="41"/>
    </row>
    <row r="34" spans="1:10">
      <c r="A34" s="41">
        <v>52</v>
      </c>
      <c r="B34" s="42">
        <v>0</v>
      </c>
      <c r="C34" s="42"/>
      <c r="D34" s="43"/>
      <c r="E34" s="43"/>
      <c r="F34" s="42">
        <v>149.5</v>
      </c>
      <c r="I34" s="41"/>
    </row>
    <row r="35" spans="1:10">
      <c r="A35" s="41">
        <v>53</v>
      </c>
      <c r="B35" s="42">
        <v>0</v>
      </c>
      <c r="C35" s="42"/>
      <c r="D35" s="43"/>
      <c r="E35" s="43"/>
      <c r="F35" s="42">
        <v>149.5</v>
      </c>
      <c r="I35" s="41"/>
    </row>
    <row r="36" spans="1:10">
      <c r="A36" s="41">
        <v>54</v>
      </c>
      <c r="B36" s="42">
        <v>0</v>
      </c>
      <c r="C36" s="42"/>
      <c r="D36" s="43"/>
      <c r="E36" s="43"/>
      <c r="F36" s="42">
        <v>149.5</v>
      </c>
      <c r="I36" s="41"/>
    </row>
    <row r="37" spans="1:10">
      <c r="A37" s="41">
        <v>55</v>
      </c>
      <c r="B37" s="42">
        <v>0</v>
      </c>
      <c r="C37" s="42"/>
      <c r="D37" s="43"/>
      <c r="E37" s="43"/>
      <c r="F37" s="42">
        <v>149.5</v>
      </c>
      <c r="I37" s="41"/>
    </row>
    <row r="38" spans="1:10">
      <c r="A38" s="41">
        <v>56</v>
      </c>
      <c r="B38" s="42">
        <v>0</v>
      </c>
      <c r="C38" s="42"/>
      <c r="D38" s="43"/>
      <c r="E38" s="43"/>
      <c r="F38" s="42">
        <v>149.5</v>
      </c>
      <c r="I38" s="41"/>
    </row>
    <row r="39" spans="1:10">
      <c r="A39" s="41">
        <v>57</v>
      </c>
      <c r="B39" s="42">
        <v>0</v>
      </c>
      <c r="C39" s="42"/>
      <c r="D39" s="43"/>
      <c r="E39" s="43"/>
      <c r="F39" s="42">
        <v>149.5</v>
      </c>
      <c r="I39" s="41"/>
    </row>
    <row r="40" spans="1:10">
      <c r="A40" s="41">
        <v>58</v>
      </c>
      <c r="B40" s="44">
        <v>0</v>
      </c>
      <c r="C40" s="42"/>
      <c r="D40" s="43"/>
      <c r="E40" s="43"/>
      <c r="F40" s="42">
        <v>149.5</v>
      </c>
      <c r="I40" s="41"/>
      <c r="J40" s="31"/>
    </row>
    <row r="41" spans="1:10">
      <c r="A41" s="41">
        <v>59</v>
      </c>
      <c r="B41" s="44">
        <v>0</v>
      </c>
      <c r="C41" s="42"/>
      <c r="D41" s="43"/>
      <c r="E41" s="43"/>
      <c r="F41" s="42">
        <v>149.5</v>
      </c>
      <c r="J41" s="31"/>
    </row>
    <row r="42" spans="1:10">
      <c r="A42" s="41">
        <v>60</v>
      </c>
      <c r="B42" s="44">
        <v>0</v>
      </c>
      <c r="C42" s="42"/>
      <c r="D42" s="43"/>
      <c r="E42" s="43"/>
      <c r="F42" s="42">
        <v>149.5</v>
      </c>
      <c r="J42" s="31"/>
    </row>
    <row r="43" spans="1:10">
      <c r="A43" s="41">
        <v>61</v>
      </c>
      <c r="B43" s="44">
        <v>0</v>
      </c>
      <c r="C43" s="42"/>
      <c r="D43" s="43"/>
      <c r="E43" s="43"/>
      <c r="F43" s="42">
        <v>149.5</v>
      </c>
      <c r="J43" s="31"/>
    </row>
    <row r="44" spans="1:10">
      <c r="A44" s="41">
        <v>62</v>
      </c>
      <c r="B44" s="44">
        <v>0</v>
      </c>
      <c r="C44" s="42"/>
      <c r="D44" s="43"/>
      <c r="E44" s="43"/>
      <c r="F44" s="42">
        <v>149.5</v>
      </c>
      <c r="J44" s="31"/>
    </row>
    <row r="45" spans="1:10">
      <c r="A45" s="41">
        <v>63</v>
      </c>
      <c r="B45" s="44">
        <v>0</v>
      </c>
      <c r="C45" s="42"/>
      <c r="D45" s="43"/>
      <c r="E45" s="43"/>
      <c r="F45" s="42">
        <v>149.5</v>
      </c>
      <c r="J45" s="31"/>
    </row>
    <row r="46" spans="1:10">
      <c r="A46" s="41">
        <v>64</v>
      </c>
      <c r="B46" s="44">
        <v>0</v>
      </c>
      <c r="C46" s="42"/>
      <c r="D46" s="43"/>
      <c r="E46" s="43"/>
      <c r="F46" s="42">
        <v>149.5</v>
      </c>
      <c r="J46" s="31"/>
    </row>
    <row r="47" spans="1:10">
      <c r="A47" s="41">
        <v>65</v>
      </c>
      <c r="B47" s="44">
        <v>0</v>
      </c>
      <c r="C47" s="42"/>
      <c r="D47" s="43"/>
      <c r="E47" s="43"/>
      <c r="F47" s="42">
        <v>149.5</v>
      </c>
      <c r="J47" s="31"/>
    </row>
    <row r="48" spans="1:10">
      <c r="A48" s="41">
        <v>66</v>
      </c>
      <c r="B48" s="44">
        <v>0</v>
      </c>
      <c r="C48" s="42"/>
      <c r="D48" s="43"/>
      <c r="E48" s="43"/>
      <c r="F48" s="42">
        <v>149.5</v>
      </c>
      <c r="J48" s="31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58</vt:i4>
      </vt:variant>
    </vt:vector>
  </HeadingPairs>
  <TitlesOfParts>
    <vt:vector size="62" baseType="lpstr">
      <vt:lpstr>OUTPUT</vt:lpstr>
      <vt:lpstr>INPUT</vt:lpstr>
      <vt:lpstr>rekenen</vt:lpstr>
      <vt:lpstr>NP</vt:lpstr>
      <vt:lpstr>input_aantal_kinderen</vt:lpstr>
      <vt:lpstr>input_betalingstermijn</vt:lpstr>
      <vt:lpstr>input_burgerlijkestaat</vt:lpstr>
      <vt:lpstr>input_cluster</vt:lpstr>
      <vt:lpstr>input_datum_in_dienst</vt:lpstr>
      <vt:lpstr>input_deelnemersjaren_vanaf</vt:lpstr>
      <vt:lpstr>input_franchise</vt:lpstr>
      <vt:lpstr>input_fulltime_salaris</vt:lpstr>
      <vt:lpstr>input_geboortedatum</vt:lpstr>
      <vt:lpstr>input_geboortedatum_k1</vt:lpstr>
      <vt:lpstr>input_geboortedatum_k2</vt:lpstr>
      <vt:lpstr>input_geboortedatum_k3</vt:lpstr>
      <vt:lpstr>input_geboortedatum_k4</vt:lpstr>
      <vt:lpstr>input_geboortedatum_k5</vt:lpstr>
      <vt:lpstr>input_geboortedatum_partner</vt:lpstr>
      <vt:lpstr>input_geknipte_regeling</vt:lpstr>
      <vt:lpstr>input_geslacht</vt:lpstr>
      <vt:lpstr>input_geslacht_partner</vt:lpstr>
      <vt:lpstr>input_ingangsdatum</vt:lpstr>
      <vt:lpstr>input_knip_aanspraak_np</vt:lpstr>
      <vt:lpstr>input_knip_aanspraak_wzp</vt:lpstr>
      <vt:lpstr>input_knip_meeverzekeren</vt:lpstr>
      <vt:lpstr>input_max_pensioensalaris</vt:lpstr>
      <vt:lpstr>input_max_pensioensalaris_type</vt:lpstr>
      <vt:lpstr>input_np_max_looptijd</vt:lpstr>
      <vt:lpstr>input_np_perc_per_dj</vt:lpstr>
      <vt:lpstr>input_np_premie_perc_wg</vt:lpstr>
      <vt:lpstr>input_np_premie_perc_wn</vt:lpstr>
      <vt:lpstr>input_parttime_percentage</vt:lpstr>
      <vt:lpstr>input_Pensioengevend_Salaris</vt:lpstr>
      <vt:lpstr>input_Pensioengrondslag</vt:lpstr>
      <vt:lpstr>input_pensioenleeftijd</vt:lpstr>
      <vt:lpstr>input_periodesalaris</vt:lpstr>
      <vt:lpstr>input_poliskosten</vt:lpstr>
      <vt:lpstr>input_poolwinst</vt:lpstr>
      <vt:lpstr>input_waardeoverdracht</vt:lpstr>
      <vt:lpstr>input_waardeoverzdracht</vt:lpstr>
      <vt:lpstr>input_wijzigingsdatum</vt:lpstr>
      <vt:lpstr>input_wzp_eindleeftijd</vt:lpstr>
      <vt:lpstr>input_wzp_perc_np</vt:lpstr>
      <vt:lpstr>input_wzp_premie_perc_wg</vt:lpstr>
      <vt:lpstr>input_wzp_premie_perc_wn</vt:lpstr>
      <vt:lpstr>output_franchise</vt:lpstr>
      <vt:lpstr>output_gewogen_parttime_perc</vt:lpstr>
      <vt:lpstr>output_partnerpensioen</vt:lpstr>
      <vt:lpstr>output_partnerpensioen_kapitaal</vt:lpstr>
      <vt:lpstr>output_pensioen_grondslag</vt:lpstr>
      <vt:lpstr>output_pensioengevend_jaarsalaris</vt:lpstr>
      <vt:lpstr>output_premie_pj_np</vt:lpstr>
      <vt:lpstr>output_premie_pj_wzp</vt:lpstr>
      <vt:lpstr>output_premie_wg</vt:lpstr>
      <vt:lpstr>output_premie_wg_np</vt:lpstr>
      <vt:lpstr>output_premie_wg_wzp</vt:lpstr>
      <vt:lpstr>output_premie_wn</vt:lpstr>
      <vt:lpstr>output_premie_wn_np</vt:lpstr>
      <vt:lpstr>output_premie_wn_wzp</vt:lpstr>
      <vt:lpstr>output_verzekerd_bedrag_per_jaar</vt:lpstr>
      <vt:lpstr>output_wezenpensioen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Gerrit-Jan</dc:creator>
  <cp:keywords/>
  <dc:description/>
  <cp:lastModifiedBy>GJ van Dalen</cp:lastModifiedBy>
  <dcterms:created xsi:type="dcterms:W3CDTF">2012-02-21T14:55:27Z</dcterms:created>
  <dcterms:modified xsi:type="dcterms:W3CDTF">2017-07-25T08:43:59Z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