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bookViews>
    <workbookView xWindow="240" yWindow="120" windowWidth="14940" windowHeight="9225" activeTab="1"/>
  </bookViews>
  <sheets>
    <sheet name="OUTPUT" sheetId="1" r:id="rId1"/>
    <sheet name="INPUT" sheetId="2" r:id="rId2"/>
    <sheet name="Nabestaandenpensioen" sheetId="3" r:id="rId3"/>
    <sheet name="ANW hiaat" sheetId="4" r:id="rId4"/>
    <sheet name="Tabellen" sheetId="5" r:id="rId5"/>
  </sheets>
  <externalReferences>
    <externalReference r:id="rId9"/>
    <externalReference r:id="rId10"/>
  </externalReferences>
  <definedNames>
    <definedName name="_xlnm.Print_Area" localSheetId="2">Nabestaandenpensioen!$A$2:$AC$53</definedName>
    <definedName name="_xlnm.Print_Area" localSheetId="4">Tabellen!$A$1:$N$55</definedName>
    <definedName name="_xlnm.Print_Titles" localSheetId="2">Nabestaandenpensioen!$12:$16</definedName>
    <definedName name="betalingstermijn">Tabellen!$AC$12:$AD$15</definedName>
    <definedName name="Cluster">Tabellen!$AC$4:$AD$8</definedName>
    <definedName name="CWANW">Tabellen!$J$6:$K$58</definedName>
    <definedName name="cwnp21">Tabellen!$B$6:$C$66</definedName>
    <definedName name="cwnp27">Tabellen!$E$6:$F$66</definedName>
    <definedName name="CWWZP">Tabellen!$Q$7:$R$28</definedName>
    <definedName name="dnb">'ANW hiaat'!$J$12:$J$69</definedName>
    <definedName name="Factoruni_overl">'[1]Input'!$H$134</definedName>
    <definedName name="geenpool">Tabellen!$AJ$9:$AK$64</definedName>
    <definedName name="gemiddeld">Tabellen!$AQ$18</definedName>
    <definedName name="input_aantal_kinderen">INPUT!$K$2</definedName>
    <definedName name="input_betalingstermijn">INPUT!$T$2</definedName>
    <definedName name="input_burgerlijkestaat">INPUT!$H$2</definedName>
    <definedName name="input_cluster">INPUT!$S$2</definedName>
    <definedName name="input_datum_in_dienst">INPUT!$C$2</definedName>
    <definedName name="input_fulltime_salaris">INPUT!$F$2</definedName>
    <definedName name="input_geboortedatum">INPUT!$B$2</definedName>
    <definedName name="input_geboortedatum_k1">INPUT!$M$2</definedName>
    <definedName name="input_geboortedatum_k2">INPUT!$N$2</definedName>
    <definedName name="input_geboortedatum_k3">INPUT!$O$2</definedName>
    <definedName name="input_geboortedatum_k4">INPUT!$P$2</definedName>
    <definedName name="input_geboortedatum_k5">INPUT!$Q$2</definedName>
    <definedName name="input_geboortedatum_partner">INPUT!$J$2</definedName>
    <definedName name="input_geslacht">INPUT!$A$2</definedName>
    <definedName name="input_geslacht_partner">INPUT!$I$2</definedName>
    <definedName name="input_parttime_percentage">INPUT!$E$2</definedName>
    <definedName name="input_periodesalaris">INPUT!$D$2</definedName>
    <definedName name="input_poliskosten">INPUT!$W$2</definedName>
    <definedName name="input_poolwinst">INPUT!$R$2</definedName>
    <definedName name="input_premie_perc_wg">INPUT!$U$2</definedName>
    <definedName name="input_premie_perc_wn">INPUT!$V$2</definedName>
    <definedName name="input_verzekerd_bedrag">INPUT!$G$2</definedName>
    <definedName name="input_wijzigingsdatum">INPUT!$L$2</definedName>
    <definedName name="intrest">'[2]tarief'!$AN$9:$AN$68</definedName>
    <definedName name="NP">'ANW hiaat'!$A$15:$A$78</definedName>
    <definedName name="Opslag">Nabestaandenpensioen!$B$12</definedName>
    <definedName name="OpslagANW">'ANW hiaat'!$B$10</definedName>
    <definedName name="opslagPVI">#REF!</definedName>
    <definedName name="output_anw_kapitaal">OUTPUT!$B$2</definedName>
    <definedName name="output_premie_pj">OUTPUT!$C$2</definedName>
    <definedName name="output_premie_wg">OUTPUT!$D$2</definedName>
    <definedName name="output_premie_wn">OUTPUT!$E$2</definedName>
    <definedName name="output_verzekerd_bedrag_per_jaar">OUTPUT!$A$2</definedName>
    <definedName name="pooltar">Tabellen!$AG$9:$AH$64</definedName>
    <definedName name="Poolwinst">'ANW hiaat'!$A$12:$B$63</definedName>
    <definedName name="Provisie">'ANW hiaat'!$B$7</definedName>
    <definedName name="prudent">Tabellen!$AQ$19</definedName>
    <definedName name="PVI">Tabellen!$Z$6:$AA$58</definedName>
    <definedName name="staffel">Tabellen!$AM$9:$AN$58</definedName>
    <definedName name="tarief">#REF!</definedName>
    <definedName name="VPOR">Tabellen!$W$6:$X$58</definedName>
    <definedName name="wzp">'ANW hiaat'!$D$15:$E$34</definedName>
  </definedNames>
  <calcPr fullCalcOnLoad="1"/>
</workbook>
</file>

<file path=xl/sharedStrings.xml><?xml version="1.0" encoding="utf-8"?>
<sst xmlns="http://schemas.openxmlformats.org/spreadsheetml/2006/main" count="215" uniqueCount="135">
  <si>
    <t>provisie</t>
  </si>
  <si>
    <t>Burgerlijkestaat</t>
  </si>
  <si>
    <t>€ per deelnemer Anw</t>
  </si>
  <si>
    <t>Betaling</t>
  </si>
  <si>
    <t>21 of 27 (studerend of invalide)</t>
  </si>
  <si>
    <t>Kind 1 geboortedatum</t>
  </si>
  <si>
    <t>factor</t>
  </si>
  <si>
    <t>per wees</t>
  </si>
  <si>
    <t>1 = jaar, 2 = 1/2 jaar, 3 = kwartaal en 4 = maand</t>
  </si>
  <si>
    <t>Poolwinst</t>
  </si>
  <si>
    <t>gemiddeld</t>
  </si>
  <si>
    <t>Nabestaande</t>
  </si>
  <si>
    <t>WN</t>
  </si>
  <si>
    <t>Tpid</t>
  </si>
  <si>
    <t>Premie werknemer</t>
  </si>
  <si>
    <t>werknrid</t>
  </si>
  <si>
    <t>unisex</t>
  </si>
  <si>
    <t>poolwinst</t>
  </si>
  <si>
    <t>Eindleeftijd wzp:</t>
  </si>
  <si>
    <t>Werkgever</t>
  </si>
  <si>
    <t xml:space="preserve">               -  </t>
  </si>
  <si>
    <t xml:space="preserve">Kosten </t>
  </si>
  <si>
    <t>Parttime_percentage</t>
  </si>
  <si>
    <t>Fulltime_salaris</t>
  </si>
  <si>
    <t>NP</t>
  </si>
  <si>
    <t>aanname</t>
  </si>
  <si>
    <t>Cluster voor PV:</t>
  </si>
  <si>
    <t>Pensioendatum:</t>
  </si>
  <si>
    <t>pt-%</t>
  </si>
  <si>
    <t>Verzekerd bedrag p/j</t>
  </si>
  <si>
    <t>Kind 4 geboortedatum</t>
  </si>
  <si>
    <t>POOLWINSTDELING</t>
  </si>
  <si>
    <t>Kapitaal</t>
  </si>
  <si>
    <t>€ per deelnemer premievrijstelling staffel</t>
  </si>
  <si>
    <t>WZP:</t>
  </si>
  <si>
    <t>kapitaal</t>
  </si>
  <si>
    <t>opslag</t>
  </si>
  <si>
    <t>met pool</t>
  </si>
  <si>
    <t xml:space="preserve">Cluster </t>
  </si>
  <si>
    <t>betalingstermijn</t>
  </si>
  <si>
    <t>franchise</t>
  </si>
  <si>
    <t>incl 20% wzp</t>
  </si>
  <si>
    <t>Premie werkgever</t>
  </si>
  <si>
    <t>€ per deelnemer regulier NP</t>
  </si>
  <si>
    <t>Geboortedatum</t>
  </si>
  <si>
    <t>Risicotarief</t>
  </si>
  <si>
    <t>ANW</t>
  </si>
  <si>
    <t>Indienst</t>
  </si>
  <si>
    <t>Datum_in_dienst</t>
  </si>
  <si>
    <t>Leeftijd</t>
  </si>
  <si>
    <t>Nominale rentetermijnstructuur per 30-09-2014</t>
  </si>
  <si>
    <t>Gebdatum Partner</t>
  </si>
  <si>
    <t>partner</t>
  </si>
  <si>
    <t xml:space="preserve">zonder </t>
  </si>
  <si>
    <t>Yieldcurve per september 2014. GBM/V 2012-2062 per eind 2014</t>
  </si>
  <si>
    <t>begunstigde</t>
  </si>
  <si>
    <t>restitutie</t>
  </si>
  <si>
    <t>Winstdeling</t>
  </si>
  <si>
    <t>Kosten</t>
  </si>
  <si>
    <t>Yieldcurve per september 2014. GBM/V 2012-2062 per eind 2014, sterfte cf PLT</t>
  </si>
  <si>
    <t>Pensioen-%</t>
  </si>
  <si>
    <t>Franchise:</t>
  </si>
  <si>
    <t>met</t>
  </si>
  <si>
    <t>Kapitalisatiefactoren nabestaandenpensioen  Multisafe</t>
  </si>
  <si>
    <t>Tekencommissie</t>
  </si>
  <si>
    <t>Kostenopslag per deelnemer</t>
  </si>
  <si>
    <t>Factoren PV</t>
  </si>
  <si>
    <t>ANW hiaat</t>
  </si>
  <si>
    <t>Tarief</t>
  </si>
  <si>
    <t>tot 21</t>
  </si>
  <si>
    <t>overlijdens-</t>
  </si>
  <si>
    <t>Jaarpremie</t>
  </si>
  <si>
    <t xml:space="preserve">Na </t>
  </si>
  <si>
    <t>Inclusief PV</t>
  </si>
  <si>
    <t>pg</t>
  </si>
  <si>
    <t>Aantal_kinderen</t>
  </si>
  <si>
    <t>Kapitalisatiefactoren direct ingaand wezenpensioen</t>
  </si>
  <si>
    <t>Verzekerd_bedrag</t>
  </si>
  <si>
    <t>premie</t>
  </si>
  <si>
    <t>wzp</t>
  </si>
  <si>
    <t>kosten</t>
  </si>
  <si>
    <t>mogelijke</t>
  </si>
  <si>
    <t>Staffel</t>
  </si>
  <si>
    <t>Geslacht</t>
  </si>
  <si>
    <t>prudent:</t>
  </si>
  <si>
    <t>Kind 2 geboortedatum</t>
  </si>
  <si>
    <t>geb. dat.</t>
  </si>
  <si>
    <t>risicopremie</t>
  </si>
  <si>
    <t>pensioendatum</t>
  </si>
  <si>
    <t>Kind 3 geboortedatum</t>
  </si>
  <si>
    <t>Geboortedatum_partner</t>
  </si>
  <si>
    <t>Kind 5 geboortedatum</t>
  </si>
  <si>
    <t>lft</t>
  </si>
  <si>
    <t>Anw-hiaatbedrag</t>
  </si>
  <si>
    <t>NIET WINSTDELEND</t>
  </si>
  <si>
    <t>dienstjaren</t>
  </si>
  <si>
    <t>Winstdelingspercentage</t>
  </si>
  <si>
    <t>Provisie</t>
  </si>
  <si>
    <t>ANW sjabloon rekenregels</t>
  </si>
  <si>
    <t xml:space="preserve">Leeftijd </t>
  </si>
  <si>
    <t>Geslacht_partner</t>
  </si>
  <si>
    <t>Met Poolwinst zie formule N3</t>
  </si>
  <si>
    <t>Wijzigingsdatum</t>
  </si>
  <si>
    <t>winstdeling</t>
  </si>
  <si>
    <t>Intrest:</t>
  </si>
  <si>
    <t>m/v</t>
  </si>
  <si>
    <t>VPOR</t>
  </si>
  <si>
    <t>pt- jaarsalaris</t>
  </si>
  <si>
    <t>Maximum aantal dienstjaren:</t>
  </si>
  <si>
    <t>NP sjabloon rekenregels</t>
  </si>
  <si>
    <t xml:space="preserve">met </t>
  </si>
  <si>
    <t>Factor</t>
  </si>
  <si>
    <t>leeftijd</t>
  </si>
  <si>
    <t>FT jaarsalaris</t>
  </si>
  <si>
    <t>tot 27 studerend of invalide</t>
  </si>
  <si>
    <t>Periodesalaris</t>
  </si>
  <si>
    <t>zonder pool</t>
  </si>
  <si>
    <t>afhankelijk van sectorindeling</t>
  </si>
  <si>
    <t>Bedrijfid</t>
  </si>
  <si>
    <t>te bereiken NP</t>
  </si>
  <si>
    <t>WG</t>
  </si>
  <si>
    <t>Rekendatum:</t>
  </si>
  <si>
    <t>Voor deelnemers zonder partner maar met pensioengerechtigde kinderen.</t>
  </si>
  <si>
    <t>winstdelende</t>
  </si>
  <si>
    <t>Werknemer</t>
  </si>
  <si>
    <t>Cluster</t>
  </si>
  <si>
    <t>Betalingstermijn</t>
  </si>
  <si>
    <t>Premie perc wg</t>
  </si>
  <si>
    <t>Premie perc wn</t>
  </si>
  <si>
    <t>Poliskosten</t>
  </si>
  <si>
    <t>Man</t>
  </si>
  <si>
    <t>Alleenstaand</t>
  </si>
  <si>
    <t>Ja</t>
  </si>
  <si>
    <t>Agrarisch bedrijf (Cluster 4)</t>
  </si>
  <si>
    <t>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</si>
</sst>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0.0%"/>
    <numFmt numFmtId="166" formatCode="#,##0.00_-"/>
    <numFmt numFmtId="167" formatCode="_-* #,##0_-;_-* #,##0\-;_-* &quot;-&quot;_-;_-@_-"/>
    <numFmt numFmtId="168" formatCode="[$-413]d/mmm/yy;@"/>
    <numFmt numFmtId="169" formatCode="&quot;€&quot;\ #,##0.00_-"/>
    <numFmt numFmtId="170" formatCode="0.000%"/>
    <numFmt numFmtId="171" formatCode="#,##0_-"/>
    <numFmt numFmtId="172" formatCode="dd\-mm\-yyyy"/>
    <numFmt numFmtId="173" formatCode="0.00000"/>
    <numFmt numFmtId="174" formatCode="_-&quot;€&quot;\ * #,##0.00_-;_-&quot;€&quot;\ * #,##0.00\-;_-&quot;€&quot;\ * &quot;-&quot;??_-;_-@_-"/>
    <numFmt numFmtId="175" formatCode="#,##0_ ;\-#,##0\ "/>
  </numFmts>
  <fonts count="3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Univers"/>
      <family val="2"/>
    </font>
    <font>
      <sz val="9"/>
      <name val="Verdana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10"/>
      <name val="Arial"/>
      <family val="2"/>
    </font>
    <font>
      <sz val="11"/>
      <color rgb="FF006100"/>
      <name val="SwissReSans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Verdana"/>
      <family val="2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38">
    <fill>
      <patternFill/>
    </fill>
    <fill>
      <patternFill patternType="gray125"/>
    </fill>
    <fill>
      <patternFill patternType="solid">
        <fgColor theme="4" tint="0.79995"/>
        <bgColor indexed="64"/>
      </patternFill>
    </fill>
    <fill>
      <patternFill patternType="solid">
        <fgColor theme="5" tint="0.79995"/>
        <bgColor indexed="64"/>
      </patternFill>
    </fill>
    <fill>
      <patternFill patternType="solid">
        <fgColor theme="6" tint="0.79995"/>
        <bgColor indexed="64"/>
      </patternFill>
    </fill>
    <fill>
      <patternFill patternType="solid">
        <fgColor theme="7" tint="0.79995"/>
        <bgColor indexed="64"/>
      </patternFill>
    </fill>
    <fill>
      <patternFill patternType="solid">
        <fgColor theme="8" tint="0.79995"/>
        <bgColor indexed="64"/>
      </patternFill>
    </fill>
    <fill>
      <patternFill patternType="solid">
        <fgColor theme="9" tint="0.79995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5"/>
        <bgColor indexed="64"/>
      </patternFill>
    </fill>
    <fill>
      <patternFill patternType="solid">
        <fgColor theme="5" tint="0.39995"/>
        <bgColor indexed="64"/>
      </patternFill>
    </fill>
    <fill>
      <patternFill patternType="solid">
        <fgColor theme="6" tint="0.39995"/>
        <bgColor indexed="64"/>
      </patternFill>
    </fill>
    <fill>
      <patternFill patternType="solid">
        <fgColor theme="7" tint="0.39995"/>
        <bgColor indexed="64"/>
      </patternFill>
    </fill>
    <fill>
      <patternFill patternType="solid">
        <fgColor theme="8" tint="0.39995"/>
        <bgColor indexed="64"/>
      </patternFill>
    </fill>
    <fill>
      <patternFill patternType="solid">
        <fgColor theme="9" tint="0.3999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</border>
    <border>
      <left/>
      <right/>
      <top/>
      <bottom style="double">
        <color auto="1"/>
      </bottom>
    </border>
    <border>
      <left/>
      <right/>
      <top/>
      <bottom style="thick">
        <color auto="1"/>
      </bottom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/>
      <right style="thin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medium">
        <color auto="1"/>
      </right>
      <top/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</borders>
  <cellStyleXfs count="77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>
      <alignment/>
      <protection/>
    </xf>
    <xf numFmtId="44" fontId="0" fillId="0" borderId="0">
      <alignment/>
      <protection/>
    </xf>
    <xf numFmtId="42" fontId="0" fillId="0" borderId="0">
      <alignment/>
      <protection/>
    </xf>
    <xf numFmtId="43" fontId="0" fillId="0" borderId="0">
      <alignment/>
      <protection/>
    </xf>
    <xf numFmtId="41" fontId="0" fillId="0" borderId="0">
      <alignment/>
      <protection/>
    </xf>
    <xf numFmtId="0" fontId="1" fillId="2" borderId="0">
      <alignment/>
      <protection/>
    </xf>
    <xf numFmtId="0" fontId="1" fillId="3" borderId="0">
      <alignment/>
      <protection/>
    </xf>
    <xf numFmtId="0" fontId="1" fillId="4" borderId="0">
      <alignment/>
      <protection/>
    </xf>
    <xf numFmtId="0" fontId="1" fillId="5" borderId="0">
      <alignment/>
      <protection/>
    </xf>
    <xf numFmtId="0" fontId="1" fillId="6" borderId="0">
      <alignment/>
      <protection/>
    </xf>
    <xf numFmtId="0" fontId="1" fillId="7" borderId="0">
      <alignment/>
      <protection/>
    </xf>
    <xf numFmtId="0" fontId="1" fillId="8" borderId="0">
      <alignment/>
      <protection/>
    </xf>
    <xf numFmtId="0" fontId="1" fillId="9" borderId="0">
      <alignment/>
      <protection/>
    </xf>
    <xf numFmtId="0" fontId="1" fillId="10" borderId="0">
      <alignment/>
      <protection/>
    </xf>
    <xf numFmtId="0" fontId="1" fillId="11" borderId="0">
      <alignment/>
      <protection/>
    </xf>
    <xf numFmtId="0" fontId="1" fillId="12" borderId="0">
      <alignment/>
      <protection/>
    </xf>
    <xf numFmtId="0" fontId="1" fillId="13" borderId="0">
      <alignment/>
      <protection/>
    </xf>
    <xf numFmtId="0" fontId="2" fillId="14" borderId="0">
      <alignment/>
      <protection/>
    </xf>
    <xf numFmtId="0" fontId="2" fillId="15" borderId="0">
      <alignment/>
      <protection/>
    </xf>
    <xf numFmtId="0" fontId="2" fillId="16" borderId="0">
      <alignment/>
      <protection/>
    </xf>
    <xf numFmtId="0" fontId="2" fillId="17" borderId="0">
      <alignment/>
      <protection/>
    </xf>
    <xf numFmtId="0" fontId="2" fillId="18" borderId="0">
      <alignment/>
      <protection/>
    </xf>
    <xf numFmtId="0" fontId="2" fillId="19" borderId="0">
      <alignment/>
      <protection/>
    </xf>
    <xf numFmtId="0" fontId="2" fillId="20" borderId="0">
      <alignment/>
      <protection/>
    </xf>
    <xf numFmtId="0" fontId="2" fillId="21" borderId="0">
      <alignment/>
      <protection/>
    </xf>
    <xf numFmtId="0" fontId="2" fillId="22" borderId="0">
      <alignment/>
      <protection/>
    </xf>
    <xf numFmtId="0" fontId="2" fillId="23" borderId="0">
      <alignment/>
      <protection/>
    </xf>
    <xf numFmtId="0" fontId="2" fillId="24" borderId="0">
      <alignment/>
      <protection/>
    </xf>
    <xf numFmtId="0" fontId="2" fillId="25" borderId="0">
      <alignment/>
      <protection/>
    </xf>
    <xf numFmtId="0" fontId="6" fillId="26" borderId="1">
      <alignment/>
      <protection/>
    </xf>
    <xf numFmtId="0" fontId="3" fillId="27" borderId="2">
      <alignment/>
      <protection/>
    </xf>
    <xf numFmtId="0" fontId="7" fillId="0" borderId="3">
      <alignment/>
      <protection/>
    </xf>
    <xf numFmtId="0" fontId="8" fillId="28" borderId="0">
      <alignment/>
      <protection/>
    </xf>
    <xf numFmtId="0" fontId="9" fillId="29" borderId="1">
      <alignment/>
      <protection/>
    </xf>
    <xf numFmtId="0" fontId="10" fillId="0" borderId="4">
      <alignment/>
      <protection/>
    </xf>
    <xf numFmtId="0" fontId="11" fillId="0" borderId="4">
      <alignment/>
      <protection/>
    </xf>
    <xf numFmtId="0" fontId="12" fillId="0" borderId="5">
      <alignment/>
      <protection/>
    </xf>
    <xf numFmtId="0" fontId="12" fillId="0" borderId="0">
      <alignment/>
      <protection/>
    </xf>
    <xf numFmtId="0" fontId="13" fillId="30" borderId="0">
      <alignment/>
      <protection/>
    </xf>
    <xf numFmtId="0" fontId="0" fillId="31" borderId="1">
      <alignment/>
      <protection/>
    </xf>
    <xf numFmtId="0" fontId="14" fillId="32" borderId="0">
      <alignment/>
      <protection/>
    </xf>
    <xf numFmtId="0" fontId="15" fillId="0" borderId="0">
      <alignment/>
      <protection/>
    </xf>
    <xf numFmtId="0" fontId="4" fillId="0" borderId="6">
      <alignment/>
      <protection/>
    </xf>
    <xf numFmtId="0" fontId="16" fillId="26" borderId="1">
      <alignment/>
      <protection/>
    </xf>
    <xf numFmtId="0" fontId="17" fillId="0" borderId="0">
      <alignment/>
      <protection/>
    </xf>
    <xf numFmtId="0" fontId="5" fillId="0" borderId="0">
      <alignment/>
      <protection/>
    </xf>
    <xf numFmtId="0" fontId="1" fillId="0" borderId="0">
      <alignment/>
      <protection/>
    </xf>
    <xf numFmtId="0" fontId="21" fillId="0" borderId="0">
      <alignment/>
      <protection/>
    </xf>
    <xf numFmtId="164" fontId="20" fillId="0" borderId="0">
      <alignment/>
      <protection/>
    </xf>
    <xf numFmtId="9" fontId="21" fillId="0" borderId="0">
      <alignment/>
      <protection/>
    </xf>
    <xf numFmtId="174" fontId="0" fillId="0" borderId="0">
      <alignment/>
      <protection/>
    </xf>
    <xf numFmtId="0" fontId="25" fillId="28" borderId="0">
      <alignment/>
      <protection/>
    </xf>
    <xf numFmtId="0" fontId="21" fillId="0" borderId="0">
      <alignment/>
      <protection/>
    </xf>
    <xf numFmtId="0" fontId="21" fillId="0" borderId="0">
      <alignment/>
      <protection/>
    </xf>
    <xf numFmtId="9" fontId="21" fillId="0" borderId="0">
      <alignment/>
      <protection/>
    </xf>
    <xf numFmtId="174" fontId="0" fillId="0" borderId="0">
      <alignment/>
      <protection/>
    </xf>
    <xf numFmtId="0" fontId="21" fillId="0" borderId="0">
      <alignment/>
      <protection/>
    </xf>
  </cellStyleXfs>
  <cellXfs count="176">
    <xf numFmtId="0" fontId="0" fillId="0" borderId="0" xfId="0"/>
    <xf numFmtId="2" fontId="0" fillId="0" borderId="0" xfId="0" applyNumberFormat="1" applyFont="1"/>
    <xf numFmtId="0" fontId="0" fillId="0" borderId="0" xfId="0" applyFont="1" applyFill="1"/>
    <xf numFmtId="4" fontId="0" fillId="0" borderId="0" xfId="0" applyNumberFormat="1" applyFont="1"/>
    <xf numFmtId="0" fontId="0" fillId="0" borderId="0" xfId="0" applyFont="1" applyFill="1" applyBorder="1"/>
    <xf numFmtId="0" fontId="1" fillId="0" borderId="0" xfId="66" applyFont="1" applyFill="1" applyBorder="1" applyProtection="1">
      <alignment/>
      <protection locked="0"/>
    </xf>
    <xf numFmtId="172" fontId="1" fillId="0" borderId="0" xfId="66" applyNumberFormat="1" applyFont="1" applyFill="1" applyBorder="1" applyProtection="1">
      <alignment/>
      <protection locked="0"/>
    </xf>
    <xf numFmtId="0" fontId="19" fillId="0" borderId="0" xfId="67" applyFont="1">
      <alignment/>
      <protection/>
    </xf>
    <xf numFmtId="0" fontId="0" fillId="0" borderId="0" xfId="67" applyFont="1">
      <alignment/>
      <protection/>
    </xf>
    <xf numFmtId="0" fontId="0" fillId="9" borderId="0" xfId="67" applyFont="1" applyFill="1">
      <alignment/>
      <protection/>
    </xf>
    <xf numFmtId="166" fontId="0" fillId="0" borderId="0" xfId="67" applyNumberFormat="1" applyFont="1">
      <alignment/>
      <protection/>
    </xf>
    <xf numFmtId="165" fontId="0" fillId="0" borderId="0" xfId="67" applyNumberFormat="1" applyFont="1">
      <alignment/>
      <protection/>
    </xf>
    <xf numFmtId="10" fontId="0" fillId="0" borderId="7" xfId="67" applyNumberFormat="1" applyFont="1" applyBorder="1">
      <alignment/>
      <protection/>
    </xf>
    <xf numFmtId="10" fontId="0" fillId="9" borderId="0" xfId="67" applyNumberFormat="1" applyFont="1" applyFill="1">
      <alignment/>
      <protection/>
    </xf>
    <xf numFmtId="0" fontId="0" fillId="0" borderId="8" xfId="67" applyFont="1" applyBorder="1">
      <alignment/>
      <protection/>
    </xf>
    <xf numFmtId="164" fontId="0" fillId="0" borderId="9" xfId="68" applyFont="1" applyBorder="1">
      <alignment/>
      <protection/>
    </xf>
    <xf numFmtId="0" fontId="0" fillId="0" borderId="10" xfId="67" applyFont="1" applyBorder="1">
      <alignment/>
      <protection/>
    </xf>
    <xf numFmtId="164" fontId="0" fillId="0" borderId="11" xfId="68" applyFont="1" applyBorder="1">
      <alignment/>
      <protection/>
    </xf>
    <xf numFmtId="10" fontId="0" fillId="0" borderId="0" xfId="69" applyNumberFormat="1" applyFont="1">
      <alignment/>
      <protection/>
    </xf>
    <xf numFmtId="10" fontId="0" fillId="0" borderId="0" xfId="67" applyNumberFormat="1" applyFont="1">
      <alignment/>
      <protection/>
    </xf>
    <xf numFmtId="0" fontId="0" fillId="0" borderId="0" xfId="67" applyFont="1" applyAlignment="1">
      <alignment horizontal="right"/>
      <protection/>
    </xf>
    <xf numFmtId="9" fontId="0" fillId="0" borderId="0" xfId="67" applyNumberFormat="1" applyFont="1">
      <alignment/>
      <protection/>
    </xf>
    <xf numFmtId="0" fontId="0" fillId="0" borderId="0" xfId="67" applyFont="1" applyAlignment="1">
      <alignment wrapText="1"/>
      <protection/>
    </xf>
    <xf numFmtId="0" fontId="18" fillId="0" borderId="0" xfId="67" applyFont="1">
      <alignment/>
      <protection/>
    </xf>
    <xf numFmtId="0" fontId="0" fillId="0" borderId="0" xfId="67" applyFont="1" applyAlignment="1">
      <alignment horizontal="center"/>
      <protection/>
    </xf>
    <xf numFmtId="10" fontId="0" fillId="33" borderId="0" xfId="67" applyNumberFormat="1" applyFont="1" applyFill="1">
      <alignment/>
      <protection/>
    </xf>
    <xf numFmtId="0" fontId="0" fillId="34" borderId="12" xfId="67" applyFont="1" applyFill="1" applyBorder="1">
      <alignment/>
      <protection/>
    </xf>
    <xf numFmtId="0" fontId="18" fillId="0" borderId="0" xfId="67" applyFont="1" applyAlignment="1">
      <alignment horizontal="center"/>
      <protection/>
    </xf>
    <xf numFmtId="0" fontId="0" fillId="0" borderId="7" xfId="67" applyFont="1" applyBorder="1">
      <alignment/>
      <protection/>
    </xf>
    <xf numFmtId="0" fontId="0" fillId="34" borderId="13" xfId="67" applyFont="1" applyFill="1" applyBorder="1">
      <alignment/>
      <protection/>
    </xf>
    <xf numFmtId="164" fontId="0" fillId="0" borderId="14" xfId="68" applyFont="1" applyBorder="1">
      <alignment/>
      <protection/>
    </xf>
    <xf numFmtId="0" fontId="0" fillId="9" borderId="8" xfId="67" applyFont="1" applyFill="1" applyBorder="1">
      <alignment/>
      <protection/>
    </xf>
    <xf numFmtId="0" fontId="0" fillId="0" borderId="8" xfId="67" applyFont="1" applyBorder="1" applyAlignment="1">
      <alignment wrapText="1"/>
      <protection/>
    </xf>
    <xf numFmtId="0" fontId="0" fillId="0" borderId="9" xfId="67" applyFont="1" applyBorder="1">
      <alignment/>
      <protection/>
    </xf>
    <xf numFmtId="0" fontId="0" fillId="35" borderId="8" xfId="67" applyFont="1" applyFill="1" applyBorder="1">
      <alignment/>
      <protection/>
    </xf>
    <xf numFmtId="0" fontId="18" fillId="36" borderId="1" xfId="67" applyFont="1" applyFill="1" applyBorder="1" applyAlignment="1">
      <alignment wrapText="1"/>
      <protection/>
    </xf>
    <xf numFmtId="0" fontId="0" fillId="0" borderId="14" xfId="67" applyFont="1" applyBorder="1">
      <alignment/>
      <protection/>
    </xf>
    <xf numFmtId="0" fontId="21" fillId="0" borderId="0" xfId="67">
      <alignment/>
      <protection/>
    </xf>
    <xf numFmtId="0" fontId="21" fillId="0" borderId="0" xfId="67" applyAlignment="1">
      <alignment horizontal="left"/>
      <protection/>
    </xf>
    <xf numFmtId="0" fontId="21" fillId="0" borderId="0" xfId="67" applyFill="1" applyBorder="1">
      <alignment/>
      <protection/>
    </xf>
    <xf numFmtId="0" fontId="21" fillId="0" borderId="0" xfId="67" applyFill="1" applyBorder="1" applyAlignment="1">
      <alignment horizontal="left"/>
      <protection/>
    </xf>
    <xf numFmtId="164" fontId="0" fillId="0" borderId="0" xfId="67" applyNumberFormat="1" applyFont="1" applyFill="1" applyBorder="1">
      <alignment/>
      <protection/>
    </xf>
    <xf numFmtId="0" fontId="0" fillId="0" borderId="0" xfId="67" applyFont="1" applyFill="1" applyBorder="1" applyAlignment="1">
      <alignment horizontal="right"/>
      <protection/>
    </xf>
    <xf numFmtId="168" fontId="0" fillId="0" borderId="0" xfId="67" applyNumberFormat="1" applyFont="1" applyFill="1" applyBorder="1" applyAlignment="1">
      <alignment horizontal="right"/>
      <protection/>
    </xf>
    <xf numFmtId="0" fontId="0" fillId="0" borderId="0" xfId="67" applyFont="1" applyFill="1" applyBorder="1">
      <alignment/>
      <protection/>
    </xf>
    <xf numFmtId="0" fontId="0" fillId="0" borderId="0" xfId="67" applyFont="1" applyFill="1" applyBorder="1" applyAlignment="1">
      <alignment horizontal="left"/>
      <protection/>
    </xf>
    <xf numFmtId="0" fontId="24" fillId="0" borderId="0" xfId="67" applyFont="1" applyFill="1" applyBorder="1" applyAlignment="1">
      <alignment horizontal="right"/>
      <protection/>
    </xf>
    <xf numFmtId="168" fontId="24" fillId="0" borderId="0" xfId="67" applyNumberFormat="1" applyFont="1" applyFill="1" applyBorder="1" applyAlignment="1">
      <alignment horizontal="right"/>
      <protection/>
    </xf>
    <xf numFmtId="0" fontId="24" fillId="0" borderId="0" xfId="67" applyFont="1" applyFill="1" applyBorder="1">
      <alignment/>
      <protection/>
    </xf>
    <xf numFmtId="0" fontId="24" fillId="0" borderId="0" xfId="67" applyFont="1" applyFill="1" applyBorder="1" applyAlignment="1">
      <alignment horizontal="left"/>
      <protection/>
    </xf>
    <xf numFmtId="164" fontId="19" fillId="0" borderId="0" xfId="67" applyNumberFormat="1" applyFont="1" applyFill="1" applyBorder="1">
      <alignment/>
      <protection/>
    </xf>
    <xf numFmtId="167" fontId="19" fillId="0" borderId="0" xfId="67" applyNumberFormat="1" applyFont="1">
      <alignment/>
      <protection/>
    </xf>
    <xf numFmtId="0" fontId="19" fillId="0" borderId="0" xfId="67" applyFont="1" applyFill="1" applyBorder="1" applyAlignment="1">
      <alignment horizontal="right"/>
      <protection/>
    </xf>
    <xf numFmtId="14" fontId="22" fillId="0" borderId="0" xfId="67" applyNumberFormat="1" applyFont="1">
      <alignment/>
      <protection/>
    </xf>
    <xf numFmtId="14" fontId="19" fillId="0" borderId="0" xfId="67" applyNumberFormat="1" applyFont="1" applyBorder="1">
      <alignment/>
      <protection/>
    </xf>
    <xf numFmtId="0" fontId="19" fillId="0" borderId="0" xfId="67" applyFont="1" applyBorder="1" applyAlignment="1">
      <alignment horizontal="left"/>
      <protection/>
    </xf>
    <xf numFmtId="0" fontId="19" fillId="0" borderId="15" xfId="67" applyFont="1" applyBorder="1">
      <alignment/>
      <protection/>
    </xf>
    <xf numFmtId="0" fontId="19" fillId="0" borderId="16" xfId="67" applyFont="1" applyBorder="1">
      <alignment/>
      <protection/>
    </xf>
    <xf numFmtId="0" fontId="19" fillId="0" borderId="5" xfId="67" applyFont="1" applyBorder="1">
      <alignment/>
      <protection/>
    </xf>
    <xf numFmtId="0" fontId="19" fillId="37" borderId="12" xfId="67" applyFont="1" applyFill="1" applyBorder="1">
      <alignment/>
      <protection/>
    </xf>
    <xf numFmtId="0" fontId="19" fillId="0" borderId="5" xfId="67" applyFont="1" applyBorder="1" applyAlignment="1">
      <alignment wrapText="1"/>
      <protection/>
    </xf>
    <xf numFmtId="0" fontId="19" fillId="0" borderId="17" xfId="67" applyFont="1" applyBorder="1">
      <alignment/>
      <protection/>
    </xf>
    <xf numFmtId="0" fontId="19" fillId="0" borderId="18" xfId="67" applyFont="1" applyBorder="1">
      <alignment/>
      <protection/>
    </xf>
    <xf numFmtId="0" fontId="19" fillId="37" borderId="19" xfId="67" applyFont="1" applyFill="1" applyBorder="1">
      <alignment/>
      <protection/>
    </xf>
    <xf numFmtId="0" fontId="19" fillId="0" borderId="0" xfId="67" applyFont="1" applyBorder="1">
      <alignment/>
      <protection/>
    </xf>
    <xf numFmtId="0" fontId="19" fillId="0" borderId="0" xfId="67" applyFont="1" applyAlignment="1">
      <alignment horizontal="left"/>
      <protection/>
    </xf>
    <xf numFmtId="0" fontId="19" fillId="0" borderId="20" xfId="67" applyFont="1" applyBorder="1">
      <alignment/>
      <protection/>
    </xf>
    <xf numFmtId="0" fontId="19" fillId="0" borderId="21" xfId="67" applyFont="1" applyBorder="1">
      <alignment/>
      <protection/>
    </xf>
    <xf numFmtId="0" fontId="19" fillId="37" borderId="13" xfId="67" applyFont="1" applyFill="1" applyBorder="1">
      <alignment/>
      <protection/>
    </xf>
    <xf numFmtId="14" fontId="23" fillId="0" borderId="0" xfId="67" applyNumberFormat="1" applyFont="1">
      <alignment/>
      <protection/>
    </xf>
    <xf numFmtId="9" fontId="23" fillId="0" borderId="0" xfId="67" applyNumberFormat="1" applyFont="1">
      <alignment/>
      <protection/>
    </xf>
    <xf numFmtId="164" fontId="19" fillId="0" borderId="0" xfId="67" applyNumberFormat="1" applyFont="1">
      <alignment/>
      <protection/>
    </xf>
    <xf numFmtId="0" fontId="23" fillId="0" borderId="0" xfId="67" applyFont="1" applyBorder="1" applyAlignment="1">
      <alignment horizontal="center" vertical="center"/>
      <protection/>
    </xf>
    <xf numFmtId="9" fontId="19" fillId="13" borderId="22" xfId="67" applyNumberFormat="1" applyFont="1" applyFill="1" applyBorder="1">
      <alignment/>
      <protection/>
    </xf>
    <xf numFmtId="167" fontId="23" fillId="13" borderId="22" xfId="67" applyNumberFormat="1" applyFont="1" applyFill="1" applyBorder="1">
      <alignment/>
      <protection/>
    </xf>
    <xf numFmtId="0" fontId="23" fillId="0" borderId="0" xfId="67" applyNumberFormat="1" applyFont="1">
      <alignment/>
      <protection/>
    </xf>
    <xf numFmtId="0" fontId="23" fillId="0" borderId="0" xfId="67" applyFont="1">
      <alignment/>
      <protection/>
    </xf>
    <xf numFmtId="0" fontId="19" fillId="13" borderId="22" xfId="67" applyFont="1" applyFill="1" applyBorder="1">
      <alignment/>
      <protection/>
    </xf>
    <xf numFmtId="0" fontId="23" fillId="0" borderId="0" xfId="67" applyFont="1" applyAlignment="1">
      <alignment horizontal="right"/>
      <protection/>
    </xf>
    <xf numFmtId="14" fontId="23" fillId="13" borderId="22" xfId="67" applyNumberFormat="1" applyFont="1" applyFill="1" applyBorder="1">
      <alignment/>
      <protection/>
    </xf>
    <xf numFmtId="0" fontId="22" fillId="0" borderId="0" xfId="67" applyFont="1" applyAlignment="1">
      <alignment horizontal="left"/>
      <protection/>
    </xf>
    <xf numFmtId="169" fontId="19" fillId="0" borderId="0" xfId="67" applyNumberFormat="1" applyFont="1">
      <alignment/>
      <protection/>
    </xf>
    <xf numFmtId="0" fontId="19" fillId="0" borderId="0" xfId="67" applyFont="1" applyFill="1" applyBorder="1">
      <alignment/>
      <protection/>
    </xf>
    <xf numFmtId="169" fontId="19" fillId="0" borderId="0" xfId="67" applyNumberFormat="1" applyFont="1" applyFill="1" applyBorder="1">
      <alignment/>
      <protection/>
    </xf>
    <xf numFmtId="9" fontId="19" fillId="0" borderId="0" xfId="67" applyNumberFormat="1" applyFont="1" applyFill="1" applyBorder="1">
      <alignment/>
      <protection/>
    </xf>
    <xf numFmtId="168" fontId="19" fillId="0" borderId="0" xfId="67" applyNumberFormat="1" applyFont="1" applyFill="1" applyBorder="1" applyAlignment="1">
      <alignment horizontal="right"/>
      <protection/>
    </xf>
    <xf numFmtId="0" fontId="30" fillId="0" borderId="0" xfId="67" applyFont="1">
      <alignment/>
      <protection/>
    </xf>
    <xf numFmtId="0" fontId="28" fillId="0" borderId="0" xfId="67" applyFont="1">
      <alignment/>
      <protection/>
    </xf>
    <xf numFmtId="0" fontId="28" fillId="0" borderId="0" xfId="67" applyFont="1" applyFill="1" applyBorder="1">
      <alignment/>
      <protection/>
    </xf>
    <xf numFmtId="14" fontId="28" fillId="0" borderId="0" xfId="67" applyNumberFormat="1" applyFont="1" applyFill="1" applyBorder="1">
      <alignment/>
      <protection/>
    </xf>
    <xf numFmtId="169" fontId="28" fillId="0" borderId="0" xfId="67" applyNumberFormat="1" applyFont="1" applyFill="1" applyBorder="1">
      <alignment/>
      <protection/>
    </xf>
    <xf numFmtId="9" fontId="28" fillId="0" borderId="0" xfId="67" applyNumberFormat="1" applyFont="1" applyFill="1" applyBorder="1">
      <alignment/>
      <protection/>
    </xf>
    <xf numFmtId="164" fontId="28" fillId="0" borderId="0" xfId="67" applyNumberFormat="1" applyFont="1" applyFill="1" applyBorder="1">
      <alignment/>
      <protection/>
    </xf>
    <xf numFmtId="0" fontId="28" fillId="0" borderId="0" xfId="67" applyFont="1" applyFill="1" applyBorder="1" applyAlignment="1">
      <alignment horizontal="right"/>
      <protection/>
    </xf>
    <xf numFmtId="168" fontId="28" fillId="0" borderId="0" xfId="67" applyNumberFormat="1" applyFont="1" applyFill="1" applyBorder="1" applyAlignment="1">
      <alignment horizontal="right"/>
      <protection/>
    </xf>
    <xf numFmtId="14" fontId="29" fillId="0" borderId="0" xfId="67" applyNumberFormat="1" applyFont="1" applyFill="1" applyBorder="1">
      <alignment/>
      <protection/>
    </xf>
    <xf numFmtId="0" fontId="29" fillId="0" borderId="0" xfId="67" applyFont="1" applyFill="1" applyBorder="1">
      <alignment/>
      <protection/>
    </xf>
    <xf numFmtId="164" fontId="29" fillId="0" borderId="0" xfId="67" applyNumberFormat="1" applyFont="1" applyFill="1" applyBorder="1">
      <alignment/>
      <protection/>
    </xf>
    <xf numFmtId="169" fontId="29" fillId="0" borderId="0" xfId="67" applyNumberFormat="1" applyFont="1" applyFill="1" applyBorder="1">
      <alignment/>
      <protection/>
    </xf>
    <xf numFmtId="9" fontId="29" fillId="0" borderId="0" xfId="67" applyNumberFormat="1" applyFont="1" applyFill="1" applyBorder="1">
      <alignment/>
      <protection/>
    </xf>
    <xf numFmtId="0" fontId="29" fillId="0" borderId="0" xfId="67" applyFont="1" applyFill="1" applyBorder="1" applyAlignment="1">
      <alignment horizontal="right"/>
      <protection/>
    </xf>
    <xf numFmtId="168" fontId="29" fillId="0" borderId="0" xfId="67" applyNumberFormat="1" applyFont="1" applyFill="1" applyBorder="1" applyAlignment="1">
      <alignment horizontal="right"/>
      <protection/>
    </xf>
    <xf numFmtId="171" fontId="19" fillId="0" borderId="0" xfId="67" applyNumberFormat="1" applyFont="1" applyFill="1" applyBorder="1">
      <alignment/>
      <protection/>
    </xf>
    <xf numFmtId="3" fontId="22" fillId="0" borderId="0" xfId="67" applyNumberFormat="1" applyFont="1">
      <alignment/>
      <protection/>
    </xf>
    <xf numFmtId="9" fontId="19" fillId="0" borderId="0" xfId="67" applyNumberFormat="1" applyFont="1">
      <alignment/>
      <protection/>
    </xf>
    <xf numFmtId="173" fontId="19" fillId="0" borderId="0" xfId="67" applyNumberFormat="1" applyFont="1">
      <alignment/>
      <protection/>
    </xf>
    <xf numFmtId="3" fontId="19" fillId="0" borderId="0" xfId="67" applyNumberFormat="1" applyFont="1" applyBorder="1">
      <alignment/>
      <protection/>
    </xf>
    <xf numFmtId="9" fontId="19" fillId="0" borderId="0" xfId="67" applyNumberFormat="1" applyFont="1" applyBorder="1">
      <alignment/>
      <protection/>
    </xf>
    <xf numFmtId="173" fontId="19" fillId="0" borderId="0" xfId="67" applyNumberFormat="1" applyFont="1" applyBorder="1">
      <alignment/>
      <protection/>
    </xf>
    <xf numFmtId="4" fontId="19" fillId="0" borderId="0" xfId="67" applyNumberFormat="1" applyFont="1" applyBorder="1">
      <alignment/>
      <protection/>
    </xf>
    <xf numFmtId="168" fontId="19" fillId="0" borderId="0" xfId="67" applyNumberFormat="1" applyFont="1" applyBorder="1">
      <alignment/>
      <protection/>
    </xf>
    <xf numFmtId="9" fontId="26" fillId="0" borderId="0" xfId="69" applyNumberFormat="1" applyFont="1" applyFill="1" applyBorder="1" applyProtection="1">
      <alignment/>
      <protection locked="0"/>
    </xf>
    <xf numFmtId="0" fontId="27" fillId="0" borderId="0" xfId="67" applyFont="1" applyFill="1" applyBorder="1" applyAlignment="1">
      <alignment horizontal="right"/>
      <protection/>
    </xf>
    <xf numFmtId="14" fontId="19" fillId="0" borderId="0" xfId="67" applyNumberFormat="1" applyFont="1">
      <alignment/>
      <protection/>
    </xf>
    <xf numFmtId="169" fontId="19" fillId="0" borderId="5" xfId="67" applyNumberFormat="1" applyFont="1" applyBorder="1">
      <alignment/>
      <protection/>
    </xf>
    <xf numFmtId="1" fontId="23" fillId="13" borderId="22" xfId="67" applyNumberFormat="1" applyFont="1" applyFill="1" applyBorder="1">
      <alignment/>
      <protection/>
    </xf>
    <xf numFmtId="9" fontId="23" fillId="13" borderId="22" xfId="67" applyNumberFormat="1" applyFont="1" applyFill="1" applyBorder="1">
      <alignment/>
      <protection/>
    </xf>
    <xf numFmtId="168" fontId="19" fillId="0" borderId="0" xfId="67" applyNumberFormat="1" applyFont="1">
      <alignment/>
      <protection/>
    </xf>
    <xf numFmtId="170" fontId="23" fillId="13" borderId="22" xfId="67" applyNumberFormat="1" applyFont="1" applyFill="1" applyBorder="1">
      <alignment/>
      <protection/>
    </xf>
    <xf numFmtId="0" fontId="23" fillId="13" borderId="22" xfId="67" applyNumberFormat="1" applyFont="1" applyFill="1" applyBorder="1">
      <alignment/>
      <protection/>
    </xf>
    <xf numFmtId="0" fontId="27" fillId="0" borderId="0" xfId="67" applyFont="1" applyBorder="1" applyAlignment="1">
      <alignment horizontal="left"/>
      <protection/>
    </xf>
    <xf numFmtId="0" fontId="21" fillId="0" borderId="0" xfId="72">
      <alignment/>
      <protection/>
    </xf>
    <xf numFmtId="0" fontId="21" fillId="0" borderId="0" xfId="72" applyFont="1">
      <alignment/>
      <protection/>
    </xf>
    <xf numFmtId="0" fontId="31" fillId="34" borderId="22" xfId="72" applyFont="1" applyFill="1" applyBorder="1">
      <alignment/>
      <protection/>
    </xf>
    <xf numFmtId="0" fontId="27" fillId="0" borderId="5" xfId="67" applyFont="1" applyBorder="1" applyAlignment="1">
      <alignment horizontal="left"/>
      <protection/>
    </xf>
    <xf numFmtId="0" fontId="32" fillId="0" borderId="5" xfId="67" applyFont="1" applyBorder="1">
      <alignment/>
      <protection/>
    </xf>
    <xf numFmtId="0" fontId="27" fillId="0" borderId="5" xfId="67" applyFont="1" applyBorder="1">
      <alignment/>
      <protection/>
    </xf>
    <xf numFmtId="0" fontId="27" fillId="0" borderId="0" xfId="67" applyFont="1" applyBorder="1">
      <alignment/>
      <protection/>
    </xf>
    <xf numFmtId="0" fontId="19" fillId="0" borderId="0" xfId="67" applyNumberFormat="1" applyFont="1" applyBorder="1">
      <alignment/>
      <protection/>
    </xf>
    <xf numFmtId="0" fontId="0" fillId="0" borderId="23" xfId="0" applyFont="1" applyBorder="1"/>
    <xf numFmtId="0" fontId="0" fillId="0" borderId="20" xfId="0" applyFont="1" applyBorder="1"/>
    <xf numFmtId="0" fontId="0" fillId="0" borderId="0" xfId="0" applyFont="1" applyBorder="1"/>
    <xf numFmtId="0" fontId="0" fillId="0" borderId="16" xfId="0" applyFont="1" applyBorder="1"/>
    <xf numFmtId="0" fontId="0" fillId="0" borderId="5" xfId="0" applyFont="1" applyBorder="1"/>
    <xf numFmtId="14" fontId="0" fillId="0" borderId="0" xfId="0" applyNumberFormat="1" applyFont="1" applyBorder="1"/>
    <xf numFmtId="0" fontId="0" fillId="13" borderId="0" xfId="0" applyFont="1" applyFill="1" applyBorder="1"/>
    <xf numFmtId="4" fontId="0" fillId="35" borderId="24" xfId="0" applyNumberFormat="1" applyFont="1" applyFill="1" applyBorder="1"/>
    <xf numFmtId="4" fontId="0" fillId="0" borderId="24" xfId="0" applyNumberFormat="1" applyFont="1" applyBorder="1"/>
    <xf numFmtId="0" fontId="21" fillId="0" borderId="15" xfId="67" applyBorder="1">
      <alignment/>
      <protection/>
    </xf>
    <xf numFmtId="0" fontId="18" fillId="0" borderId="21" xfId="0" applyFont="1" applyBorder="1"/>
    <xf numFmtId="0" fontId="21" fillId="0" borderId="0" xfId="67" applyBorder="1">
      <alignment/>
      <protection/>
    </xf>
    <xf numFmtId="9" fontId="33" fillId="34" borderId="22" xfId="72" applyNumberFormat="1" applyFont="1" applyFill="1" applyBorder="1">
      <alignment/>
      <protection/>
    </xf>
    <xf numFmtId="0" fontId="0" fillId="0" borderId="0" xfId="67" applyFont="1" applyBorder="1">
      <alignment/>
      <protection/>
    </xf>
    <xf numFmtId="0" fontId="23" fillId="0" borderId="0" xfId="67" applyNumberFormat="1" applyFont="1" applyBorder="1">
      <alignment/>
      <protection/>
    </xf>
    <xf numFmtId="14" fontId="0" fillId="0" borderId="0" xfId="0" applyNumberFormat="1" applyFont="1" applyFill="1" applyBorder="1"/>
    <xf numFmtId="0" fontId="0" fillId="0" borderId="18" xfId="0" applyFont="1" applyBorder="1"/>
    <xf numFmtId="0" fontId="0" fillId="13" borderId="17" xfId="0" applyFont="1" applyFill="1" applyBorder="1"/>
    <xf numFmtId="0" fontId="21" fillId="0" borderId="0" xfId="72" applyFont="1" applyFill="1">
      <alignment/>
      <protection/>
    </xf>
    <xf numFmtId="0" fontId="21" fillId="0" borderId="0" xfId="72" applyFill="1">
      <alignment/>
      <protection/>
    </xf>
    <xf numFmtId="9" fontId="31" fillId="0" borderId="0" xfId="72" applyNumberFormat="1" applyFont="1" applyFill="1" applyBorder="1">
      <alignment/>
      <protection/>
    </xf>
    <xf numFmtId="175" fontId="19" fillId="0" borderId="0" xfId="67" applyNumberFormat="1" applyFont="1" applyFill="1" applyBorder="1">
      <alignment/>
      <protection/>
    </xf>
    <xf numFmtId="0" fontId="31" fillId="0" borderId="0" xfId="72" applyFont="1" applyFill="1" applyBorder="1">
      <alignment/>
      <protection/>
    </xf>
    <xf numFmtId="0" fontId="21" fillId="0" borderId="0" xfId="72" applyFont="1" applyAlignment="1">
      <alignment horizontal="left"/>
      <protection/>
    </xf>
    <xf numFmtId="0" fontId="21" fillId="0" borderId="0" xfId="72" applyFont="1" applyFill="1" applyBorder="1" applyAlignment="1">
      <alignment horizontal="left"/>
      <protection/>
    </xf>
    <xf numFmtId="0" fontId="19" fillId="0" borderId="0" xfId="67" applyFont="1" applyFill="1">
      <alignment/>
      <protection/>
    </xf>
    <xf numFmtId="0" fontId="8" fillId="0" borderId="0" xfId="71" applyFont="1" applyFill="1">
      <alignment/>
      <protection/>
    </xf>
    <xf numFmtId="0" fontId="19" fillId="0" borderId="25" xfId="67" applyFont="1" applyBorder="1">
      <alignment/>
      <protection/>
    </xf>
    <xf numFmtId="9" fontId="23" fillId="34" borderId="22" xfId="72" applyNumberFormat="1" applyFont="1" applyFill="1" applyBorder="1">
      <alignment/>
      <protection/>
    </xf>
    <xf numFmtId="0" fontId="23" fillId="34" borderId="22" xfId="72" applyFont="1" applyFill="1" applyBorder="1">
      <alignment/>
      <protection/>
    </xf>
    <xf numFmtId="164" fontId="21" fillId="33" borderId="1" xfId="73" applyNumberFormat="1" applyFill="1" applyBorder="1">
      <alignment/>
      <protection/>
    </xf>
    <xf numFmtId="164" fontId="0" fillId="10" borderId="1" xfId="73" applyNumberFormat="1" applyFont="1" applyFill="1" applyBorder="1">
      <alignment/>
      <protection/>
    </xf>
    <xf numFmtId="164" fontId="21" fillId="10" borderId="1" xfId="73" applyNumberFormat="1" applyFill="1" applyBorder="1">
      <alignment/>
      <protection/>
    </xf>
    <xf numFmtId="164" fontId="21" fillId="33" borderId="1" xfId="73" applyNumberFormat="1" applyFill="1" applyBorder="1">
      <alignment/>
      <protection/>
    </xf>
    <xf numFmtId="43" fontId="0" fillId="10" borderId="1" xfId="73" applyNumberFormat="1" applyFont="1" applyFill="1" applyBorder="1">
      <alignment/>
      <protection/>
    </xf>
    <xf numFmtId="164" fontId="21" fillId="10" borderId="1" xfId="73" applyNumberFormat="1" applyFill="1" applyBorder="1">
      <alignment/>
      <protection/>
    </xf>
    <xf numFmtId="164" fontId="0" fillId="33" borderId="26" xfId="73" applyNumberFormat="1" applyFont="1" applyFill="1" applyBorder="1">
      <alignment/>
      <protection/>
    </xf>
    <xf numFmtId="164" fontId="0" fillId="10" borderId="26" xfId="73" applyNumberFormat="1" applyFont="1" applyFill="1" applyBorder="1">
      <alignment/>
      <protection/>
    </xf>
    <xf numFmtId="164" fontId="0" fillId="10" borderId="0" xfId="68" applyFont="1" applyFill="1">
      <alignment/>
      <protection/>
    </xf>
    <xf numFmtId="0" fontId="0" fillId="0" borderId="0" xfId="67" applyFont="1">
      <alignment/>
      <protection/>
    </xf>
    <xf numFmtId="43" fontId="0" fillId="33" borderId="0" xfId="67" applyNumberFormat="1" applyFont="1" applyFill="1">
      <alignment/>
      <protection/>
    </xf>
    <xf numFmtId="0" fontId="0" fillId="33" borderId="0" xfId="67" applyFont="1" applyFill="1">
      <alignment/>
      <protection/>
    </xf>
    <xf numFmtId="164" fontId="0" fillId="33" borderId="0" xfId="68" applyNumberFormat="1" applyFont="1" applyFill="1">
      <alignment/>
      <protection/>
    </xf>
    <xf numFmtId="0" fontId="23" fillId="0" borderId="21" xfId="67" applyFont="1" applyBorder="1" applyAlignment="1">
      <alignment horizontal="center" vertical="center"/>
      <protection/>
    </xf>
    <xf numFmtId="0" fontId="23" fillId="0" borderId="20" xfId="67" applyFont="1" applyBorder="1" applyAlignment="1">
      <alignment horizontal="center" vertical="center"/>
      <protection/>
    </xf>
    <xf numFmtId="0" fontId="0" fillId="0" borderId="0" xfId="0" applyFill="1"/>
    <xf numFmtId="0" fontId="0" fillId="0" borderId="0" xfId="0" applyFill="1" applyBorder="1"/>
  </cellXfs>
  <cellStyles count="6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urrency" xfId="21"/>
    <cellStyle name="Currency [0]" xfId="22"/>
    <cellStyle name="Comma" xfId="23"/>
    <cellStyle name="Comma [0]" xfId="24"/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erekening" xfId="49"/>
    <cellStyle name="Controlecel" xfId="50"/>
    <cellStyle name="Gekoppelde cel" xfId="51"/>
    <cellStyle name="Goed" xfId="52"/>
    <cellStyle name="Invoer" xfId="53"/>
    <cellStyle name="Kop 1" xfId="54"/>
    <cellStyle name="Kop 2" xfId="55"/>
    <cellStyle name="Kop 3" xfId="56"/>
    <cellStyle name="Kop 4" xfId="57"/>
    <cellStyle name="Neutraal" xfId="58"/>
    <cellStyle name="Notitie" xfId="59"/>
    <cellStyle name="Ongeldig" xfId="60"/>
    <cellStyle name="Titel" xfId="61"/>
    <cellStyle name="Totaal" xfId="62"/>
    <cellStyle name="Uitvoer" xfId="63"/>
    <cellStyle name="Verklarende tekst" xfId="64"/>
    <cellStyle name="Waarschuwingstekst" xfId="65"/>
    <cellStyle name="Standaard_Blad1" xfId="66"/>
    <cellStyle name="Standaard 2" xfId="67"/>
    <cellStyle name="Komma 2" xfId="68"/>
    <cellStyle name="Procent 2" xfId="69"/>
    <cellStyle name="Euro" xfId="70"/>
    <cellStyle name="Goed 2" xfId="71"/>
    <cellStyle name="Standaard 3" xfId="72"/>
    <cellStyle name="Standaard 4" xfId="73"/>
    <cellStyle name="Procent 3" xfId="74"/>
    <cellStyle name="Valuta 2" xfId="75"/>
    <cellStyle name="Standaard 3 2" xfId="7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8" Type="http://schemas.openxmlformats.org/officeDocument/2006/relationships/theme" Target="theme/theme1.xml" /><Relationship Id="rId9" Type="http://schemas.openxmlformats.org/officeDocument/2006/relationships/externalLink" Target="externalLinks/externalLink1.xml" /><Relationship Id="rId10" Type="http://schemas.openxmlformats.org/officeDocument/2006/relationships/externalLink" Target="externalLinks/externalLink2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ENSIONFUNDS\OFFERTES\NEDERLAND\10000%20SQUARE%20KNOT\COLLECTIEVE%20OFFERTES%20SQUARE%20KNOT\METTLER%20TOLEDO\OFFERTEMODEL%20V%2011.0.F(INCL%20COMMISSION%20MORTALITY)%203%25.XLSM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PENSIONFUNDS\OFFERTES\NEDERLAND\10085%20MULTISAFE\NP%20MANTEL\BEREKENINGEN%20VOOR%20OFFERTE%20ALS%20UITGEBRACHT%20OBV%20YIELDCURVE%2031102010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Versiebeheer"/>
      <sheetName val="Wensenlijstje"/>
      <sheetName val="File"/>
      <sheetName val="Tabellen"/>
      <sheetName val="Input"/>
      <sheetName val="Inputmgt"/>
      <sheetName val="Hulp"/>
      <sheetName val="dump"/>
      <sheetName val="Bestandberek"/>
      <sheetName val="Sectoren"/>
      <sheetName val="ToT 2009"/>
      <sheetName val="Pricing"/>
      <sheetName val="klantbestand"/>
      <sheetName val="TabelPVI"/>
      <sheetName val="Printbestand"/>
      <sheetName val="signaleringsbestand"/>
      <sheetName val="Tariefstabel"/>
      <sheetName val="Tabelhiaatcont"/>
      <sheetName val="Tabel1535"/>
      <sheetName val="TabelSL"/>
      <sheetName val="Tabelstoploss"/>
      <sheetName val="Tabelexc"/>
      <sheetName val="Tabelonderb"/>
      <sheetName val="Tabeloverl"/>
      <sheetName val="Mosesbestand_ovl"/>
      <sheetName val="Mosesbestand_di"/>
      <sheetName val="Ziekte en geen SRS"/>
      <sheetName val="Schadefile"/>
      <sheetName val="Schadeberek"/>
      <sheetName val="Schadebestand"/>
      <sheetName val="schades"/>
      <sheetName val="Schadeoverzichten"/>
      <sheetName val="sectorfactoren"/>
      <sheetName val="Printbestand_TBV EVM_Mor"/>
      <sheetName val="EVM_cash_flows_Mor"/>
      <sheetName val="EVM assumptions"/>
      <sheetName val="DI_prognosis"/>
      <sheetName val="Printbestand_TBV EVM_DI"/>
      <sheetName val="EVM_cash_flows_DI"/>
      <sheetName val="General data"/>
      <sheetName val="Omzetten"/>
      <sheetName val="BeschPremie"/>
      <sheetName val="WDstuur"/>
      <sheetName val="Basic Input"/>
      <sheetName val="Profit Formula"/>
      <sheetName val="Summary"/>
      <sheetName val="Parameters"/>
      <sheetName val="CashFlows"/>
      <sheetName val="Assumptions"/>
      <sheetName val="Histogra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4">
          <cell r="H134">
            <v>1.00299260255535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kenen"/>
      <sheetName val="tarief"/>
      <sheetName val="rente tarief gelijk"/>
      <sheetName val="stijgend"/>
      <sheetName val="sectorfactoren_pv tarief"/>
      <sheetName val="Offerte"/>
      <sheetName val="Compatibility Report"/>
      <sheetName val="m v tabel"/>
    </sheetNames>
    <sheetDataSet>
      <sheetData sheetId="0" refreshError="1"/>
      <sheetData sheetId="1">
        <row r="9">
          <cell r="AN9">
            <v>0.01394</v>
          </cell>
        </row>
        <row r="10">
          <cell r="AN10">
            <v>0.01588</v>
          </cell>
        </row>
        <row r="11">
          <cell r="AN11">
            <v>0.01764</v>
          </cell>
        </row>
        <row r="12">
          <cell r="AN12">
            <v>0.01976</v>
          </cell>
        </row>
        <row r="13">
          <cell r="AN13">
            <v>0.02168</v>
          </cell>
        </row>
        <row r="14">
          <cell r="AN14">
            <v>0.02327</v>
          </cell>
        </row>
        <row r="15">
          <cell r="AN15">
            <v>0.02482</v>
          </cell>
        </row>
        <row r="16">
          <cell r="AN16">
            <v>0.02634</v>
          </cell>
        </row>
        <row r="17">
          <cell r="AN17">
            <v>0.02749</v>
          </cell>
        </row>
        <row r="18">
          <cell r="AN18">
            <v>0.0285</v>
          </cell>
        </row>
        <row r="19">
          <cell r="AN19">
            <v>0.02945</v>
          </cell>
        </row>
        <row r="20">
          <cell r="AN20">
            <v>0.03025</v>
          </cell>
        </row>
        <row r="21">
          <cell r="AN21">
            <v>0.03088</v>
          </cell>
        </row>
        <row r="22">
          <cell r="AN22">
            <v>0.03142</v>
          </cell>
        </row>
        <row r="23">
          <cell r="AN23">
            <v>0.0319</v>
          </cell>
        </row>
        <row r="24">
          <cell r="AN24">
            <v>0.032</v>
          </cell>
        </row>
        <row r="25">
          <cell r="AN25">
            <v>0.03209</v>
          </cell>
        </row>
        <row r="26">
          <cell r="AN26">
            <v>0.03218</v>
          </cell>
        </row>
        <row r="27">
          <cell r="AN27">
            <v>0.03225</v>
          </cell>
        </row>
        <row r="28">
          <cell r="AN28">
            <v>0.03232</v>
          </cell>
        </row>
        <row r="29">
          <cell r="AN29">
            <v>0.03203</v>
          </cell>
        </row>
        <row r="30">
          <cell r="AN30">
            <v>0.03177</v>
          </cell>
        </row>
        <row r="31">
          <cell r="AN31">
            <v>0.03153</v>
          </cell>
        </row>
        <row r="32">
          <cell r="AN32">
            <v>0.03132</v>
          </cell>
        </row>
        <row r="33">
          <cell r="AN33">
            <v>0.03112</v>
          </cell>
        </row>
        <row r="34">
          <cell r="AN34">
            <v>0.03068</v>
          </cell>
        </row>
        <row r="35">
          <cell r="AN35">
            <v>0.03027</v>
          </cell>
        </row>
        <row r="36">
          <cell r="AN36">
            <v>0.02989</v>
          </cell>
        </row>
        <row r="37">
          <cell r="AN37">
            <v>0.02954</v>
          </cell>
        </row>
        <row r="38">
          <cell r="AN38">
            <v>0.02922</v>
          </cell>
        </row>
        <row r="39">
          <cell r="AN39">
            <v>0.0289</v>
          </cell>
        </row>
        <row r="40">
          <cell r="AN40">
            <v>0.02861</v>
          </cell>
        </row>
        <row r="41">
          <cell r="AN41">
            <v>0.02834</v>
          </cell>
        </row>
        <row r="42">
          <cell r="AN42">
            <v>0.02808</v>
          </cell>
        </row>
        <row r="43">
          <cell r="AN43">
            <v>0.02784</v>
          </cell>
        </row>
        <row r="44">
          <cell r="AN44">
            <v>0.02761</v>
          </cell>
        </row>
        <row r="45">
          <cell r="AN45">
            <v>0.0274</v>
          </cell>
        </row>
        <row r="46">
          <cell r="AN46">
            <v>0.02719</v>
          </cell>
        </row>
        <row r="47">
          <cell r="AN47">
            <v>0.027</v>
          </cell>
        </row>
        <row r="48">
          <cell r="AN48">
            <v>0.02681</v>
          </cell>
        </row>
        <row r="49">
          <cell r="AN49">
            <v>0.02671</v>
          </cell>
        </row>
        <row r="50">
          <cell r="AN50">
            <v>0.02662</v>
          </cell>
        </row>
        <row r="51">
          <cell r="AN51">
            <v>0.02653</v>
          </cell>
        </row>
        <row r="52">
          <cell r="AN52">
            <v>0.02645</v>
          </cell>
        </row>
        <row r="53">
          <cell r="AN53">
            <v>0.02636</v>
          </cell>
        </row>
        <row r="54">
          <cell r="AN54">
            <v>0.02629</v>
          </cell>
        </row>
        <row r="55">
          <cell r="AN55">
            <v>0.02621</v>
          </cell>
        </row>
        <row r="56">
          <cell r="AN56">
            <v>0.02614</v>
          </cell>
        </row>
        <row r="57">
          <cell r="AN57">
            <v>0.02607</v>
          </cell>
        </row>
        <row r="58">
          <cell r="AN58">
            <v>0.02601</v>
          </cell>
        </row>
        <row r="59">
          <cell r="AN59">
            <v>0.02594</v>
          </cell>
        </row>
        <row r="60">
          <cell r="AN60">
            <v>0.02588</v>
          </cell>
        </row>
        <row r="61">
          <cell r="AN61">
            <v>0.02582</v>
          </cell>
        </row>
        <row r="62">
          <cell r="AN62">
            <v>0.02577</v>
          </cell>
        </row>
        <row r="63">
          <cell r="AN63">
            <v>0.02571</v>
          </cell>
        </row>
        <row r="64">
          <cell r="AN64">
            <v>0.02566</v>
          </cell>
        </row>
        <row r="65">
          <cell r="AN65">
            <v>0.02561</v>
          </cell>
        </row>
        <row r="66">
          <cell r="AN66">
            <v>0.02556</v>
          </cell>
        </row>
        <row r="67">
          <cell r="AN67">
            <v>0.02551</v>
          </cell>
        </row>
        <row r="68">
          <cell r="AN68">
            <v>0.02547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2"/>
  <sheetViews>
    <sheetView workbookViewId="0" topLeftCell="A1">
      <selection pane="topLeft" activeCell="E2" sqref="E2"/>
    </sheetView>
  </sheetViews>
  <sheetFormatPr defaultColWidth="9.140625" defaultRowHeight="12.75"/>
  <cols>
    <col min="1" max="1" width="18.4285714285714" customWidth="1"/>
    <col min="2" max="2" width="16.8571428571429" customWidth="1"/>
    <col min="3" max="3" width="14.4285714285714" customWidth="1"/>
    <col min="4" max="4" width="15.7142857142857" customWidth="1"/>
    <col min="5" max="5" width="16.2857142857143" customWidth="1"/>
  </cols>
  <sheetData>
    <row r="1" spans="1:5" ht="12.75">
      <c r="A1" t="s">
        <v>29</v>
      </c>
      <c r="B1" t="s">
        <v>32</v>
      </c>
      <c r="C1" t="s">
        <v>71</v>
      </c>
      <c r="D1" t="s">
        <v>42</v>
      </c>
      <c r="E1" t="s">
        <v>14</v>
      </c>
    </row>
    <row r="2" spans="1:5" ht="12.75">
      <c r="A2">
        <f>input_verzekerd_bedrag</f>
        <v>14000</v>
      </c>
      <c r="B2" s="3">
        <f>'ANW hiaat'!M5</f>
        <v>0</v>
      </c>
      <c r="C2" s="3">
        <f>'ANW hiaat'!N5</f>
        <v>0</v>
      </c>
      <c r="D2" s="3">
        <f>'ANW hiaat'!O5</f>
        <v>0</v>
      </c>
      <c r="E2" s="3">
        <f>'ANW hiaat'!P5</f>
        <v>0</v>
      </c>
    </row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2"/>
  <sheetViews>
    <sheetView tabSelected="1" workbookViewId="0" topLeftCell="J1">
      <selection pane="topLeft" activeCell="V24" sqref="V24"/>
    </sheetView>
  </sheetViews>
  <sheetFormatPr defaultColWidth="27" defaultRowHeight="12.75"/>
  <cols>
    <col min="1" max="1" width="8.57142857142857" customWidth="1"/>
    <col min="2" max="2" width="15.2857142857143" customWidth="1"/>
    <col min="3" max="3" width="16.2857142857143" customWidth="1"/>
    <col min="4" max="4" width="13.7142857142857" customWidth="1"/>
    <col min="5" max="5" width="20" customWidth="1"/>
    <col min="6" max="6" width="15.1428571428571" customWidth="1"/>
    <col min="7" max="7" width="16.1428571428571" customWidth="1"/>
    <col min="8" max="8" width="15.1428571428571" customWidth="1"/>
    <col min="9" max="9" width="16.2857142857143" customWidth="1"/>
    <col min="10" max="10" width="23.1428571428571" customWidth="1"/>
    <col min="11" max="11" width="15.8571428571429" customWidth="1"/>
    <col min="12" max="12" width="21.7142857142857" customWidth="1"/>
  </cols>
  <sheetData>
    <row r="1" spans="1:23" s="1" customFormat="1" ht="12.75">
      <c r="A1" s="2" t="s">
        <v>83</v>
      </c>
      <c r="B1" s="2" t="s">
        <v>44</v>
      </c>
      <c r="C1" s="2" t="s">
        <v>48</v>
      </c>
      <c r="D1" s="2" t="s">
        <v>115</v>
      </c>
      <c r="E1" s="2" t="s">
        <v>22</v>
      </c>
      <c r="F1" s="2" t="s">
        <v>23</v>
      </c>
      <c r="G1" s="2" t="s">
        <v>77</v>
      </c>
      <c r="H1" s="2" t="s">
        <v>1</v>
      </c>
      <c r="I1" s="2" t="s">
        <v>100</v>
      </c>
      <c r="J1" s="2" t="s">
        <v>90</v>
      </c>
      <c r="K1" s="2" t="s">
        <v>75</v>
      </c>
      <c r="L1" s="2" t="s">
        <v>102</v>
      </c>
      <c r="M1" s="2" t="s">
        <v>5</v>
      </c>
      <c r="N1" s="1" t="s">
        <v>85</v>
      </c>
      <c r="O1" s="1" t="s">
        <v>89</v>
      </c>
      <c r="P1" s="1" t="s">
        <v>30</v>
      </c>
      <c r="Q1" s="1" t="s">
        <v>91</v>
      </c>
      <c r="R1" s="1" t="s">
        <v>9</v>
      </c>
      <c r="S1" s="1" t="s">
        <v>125</v>
      </c>
      <c r="T1" s="1" t="s">
        <v>126</v>
      </c>
      <c r="U1" s="1" t="s">
        <v>127</v>
      </c>
      <c r="V1" s="1" t="s">
        <v>128</v>
      </c>
      <c r="W1" s="1" t="s">
        <v>129</v>
      </c>
    </row>
    <row r="2" spans="1:23" ht="12.75">
      <c r="A2" t="s">
        <v>130</v>
      </c>
      <c r="B2">
        <v>36526</v>
      </c>
      <c r="C2">
        <v>42552</v>
      </c>
      <c r="D2">
        <v>4200</v>
      </c>
      <c r="E2">
        <v>100</v>
      </c>
      <c r="F2">
        <v>58632</v>
      </c>
      <c r="G2">
        <v>14000</v>
      </c>
      <c r="H2" t="s">
        <v>131</v>
      </c>
      <c r="K2">
        <v>0</v>
      </c>
      <c r="L2">
        <v>42751.604928564695</v>
      </c>
      <c r="R2" t="s">
        <v>132</v>
      </c>
      <c r="S2" t="s">
        <v>133</v>
      </c>
      <c r="T2" t="s">
        <v>134</v>
      </c>
      <c r="U2">
        <v>60</v>
      </c>
      <c r="V2">
        <v>40</v>
      </c>
      <c r="W2">
        <v>135</v>
      </c>
    </row>
    <row r="6" ht="12.75">
      <c r="U6" s="174"/>
    </row>
    <row r="7" ht="12.75">
      <c r="U7" s="174"/>
    </row>
    <row r="8" ht="12.75">
      <c r="U8" s="174"/>
    </row>
    <row r="9" ht="12.75">
      <c r="U9" s="174"/>
    </row>
    <row r="10" ht="12.75">
      <c r="U10" s="175"/>
    </row>
    <row r="11" ht="12.75">
      <c r="U11" s="174"/>
    </row>
    <row r="12" ht="12.75">
      <c r="U12" s="174"/>
    </row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F280"/>
  <sheetViews>
    <sheetView workbookViewId="0" topLeftCell="A1">
      <pane ySplit="16" topLeftCell="A17" activePane="bottomLeft" state="frozen"/>
      <selection pane="topLeft" activeCell="A1" sqref="A1"/>
      <selection pane="bottomLeft" activeCell="A25" sqref="A25:E28"/>
    </sheetView>
  </sheetViews>
  <sheetFormatPr defaultColWidth="9.140625" defaultRowHeight="12.75"/>
  <cols>
    <col min="1" max="1" width="27.5714285714286" style="7" customWidth="1"/>
    <col min="2" max="2" width="12.7142857142857" style="7" customWidth="1"/>
    <col min="3" max="3" width="14.2857142857143" style="7" customWidth="1"/>
    <col min="4" max="4" width="5" style="7" customWidth="1"/>
    <col min="5" max="5" width="8.71428571428571" style="7" customWidth="1"/>
    <col min="6" max="6" width="10.4285714285714" style="7" customWidth="1"/>
    <col min="7" max="7" width="5.28571428571429" style="7" customWidth="1"/>
    <col min="8" max="8" width="11.8571428571429" style="7" customWidth="1"/>
    <col min="9" max="9" width="13.8571428571429" style="7" customWidth="1"/>
    <col min="10" max="10" width="11.5714285714286" style="7" customWidth="1"/>
    <col min="11" max="11" width="12.7142857142857" style="81" customWidth="1"/>
    <col min="12" max="12" width="7.85714285714286" style="81" customWidth="1"/>
    <col min="13" max="13" width="12.5714285714286" style="81" customWidth="1"/>
    <col min="14" max="14" width="10" style="81" customWidth="1"/>
    <col min="15" max="15" width="10.7142857142857" style="81" customWidth="1"/>
    <col min="16" max="16" width="11.8571428571429" style="7" customWidth="1"/>
    <col min="17" max="17" width="14.5714285714286" style="7" customWidth="1"/>
    <col min="18" max="18" width="9" style="7" customWidth="1"/>
    <col min="19" max="19" width="13.8571428571429" style="7" customWidth="1"/>
    <col min="20" max="23" width="13.7142857142857" style="7" customWidth="1"/>
    <col min="24" max="24" width="9.28571428571429" style="7" customWidth="1"/>
    <col min="25" max="25" width="12.2857142857143" style="7" customWidth="1"/>
    <col min="26" max="26" width="12.1428571428571" style="7" customWidth="1"/>
    <col min="27" max="27" width="13.7142857142857" style="7" customWidth="1"/>
    <col min="28" max="28" width="11" style="7" customWidth="1"/>
    <col min="29" max="29" width="10.1428571428571" style="7" customWidth="1"/>
    <col min="30" max="30" width="13.7142857142857" style="7" customWidth="1"/>
    <col min="31" max="31" width="23.7142857142857" style="7" customWidth="1"/>
    <col min="32" max="32" width="5.42857142857143" style="7" customWidth="1"/>
    <col min="33" max="33" width="23.7142857142857" style="7" customWidth="1"/>
    <col min="34" max="34" width="6.28571428571429" style="7" customWidth="1"/>
    <col min="35" max="35" width="18" style="7" customWidth="1"/>
    <col min="36" max="36" width="7.85714285714286" style="7" customWidth="1"/>
    <col min="37" max="37" width="17" style="7" customWidth="1"/>
    <col min="38" max="38" width="18" style="7" customWidth="1"/>
    <col min="39" max="39" width="5.57142857142857" style="7" customWidth="1"/>
    <col min="40" max="40" width="18" style="7" customWidth="1"/>
    <col min="41" max="41" width="8.57142857142857" style="7" customWidth="1"/>
    <col min="42" max="42" width="18" style="7" customWidth="1"/>
    <col min="43" max="43" width="6.42857142857143" style="7" customWidth="1"/>
    <col min="44" max="44" width="18" style="7" customWidth="1"/>
    <col min="45" max="45" width="9.14285714285714" style="7" customWidth="1"/>
    <col min="46" max="16384" width="9.14285714285714" style="7"/>
  </cols>
  <sheetData>
    <row r="2" spans="1:28" ht="12.75" thickBot="1">
      <c r="A2" s="65" t="s">
        <v>121</v>
      </c>
      <c r="B2" s="79">
        <v>42005</v>
      </c>
      <c r="E2" s="69"/>
      <c r="F2" s="69"/>
      <c r="G2" s="69"/>
      <c r="J2" s="139" t="s">
        <v>109</v>
      </c>
      <c r="K2" s="129"/>
      <c r="L2" s="129"/>
      <c r="M2" s="129"/>
      <c r="N2" s="129" t="s">
        <v>120</v>
      </c>
      <c r="O2" s="129" t="s">
        <v>12</v>
      </c>
      <c r="P2" s="129" t="s">
        <v>9</v>
      </c>
      <c r="Q2" s="130"/>
      <c r="Z2" s="71"/>
      <c r="AB2" s="78"/>
    </row>
    <row r="3" spans="1:17" ht="12.75" thickBot="1">
      <c r="A3" s="65" t="s">
        <v>108</v>
      </c>
      <c r="B3" s="119">
        <f>67-21</f>
        <v>46</v>
      </c>
      <c r="E3" s="75"/>
      <c r="F3" s="75"/>
      <c r="G3" s="75"/>
      <c r="J3" s="145"/>
      <c r="K3" s="131"/>
      <c r="L3" s="131" t="s">
        <v>32</v>
      </c>
      <c r="M3" s="131" t="s">
        <v>78</v>
      </c>
      <c r="N3" s="135">
        <v>1</v>
      </c>
      <c r="O3" s="135">
        <v>0</v>
      </c>
      <c r="P3" s="135" t="s">
        <v>101</v>
      </c>
      <c r="Q3" s="146"/>
    </row>
    <row r="4" spans="1:17" ht="12.75" thickBot="1">
      <c r="A4" s="65" t="s">
        <v>60</v>
      </c>
      <c r="B4" s="118">
        <v>0.011599999999999999</v>
      </c>
      <c r="E4" s="75"/>
      <c r="F4" s="75"/>
      <c r="G4" s="75"/>
      <c r="J4" s="132"/>
      <c r="K4" s="133"/>
      <c r="L4" s="136">
        <f>S17</f>
        <v>0</v>
      </c>
      <c r="M4" s="136">
        <f>U17</f>
        <v>0</v>
      </c>
      <c r="N4" s="137">
        <f>M4*N3</f>
        <v>0</v>
      </c>
      <c r="O4" s="137">
        <f>M4*O3</f>
        <v>0</v>
      </c>
      <c r="P4" s="133"/>
      <c r="Q4" s="138"/>
    </row>
    <row r="5" spans="1:29" ht="12.75" thickBot="1">
      <c r="A5" s="65" t="s">
        <v>104</v>
      </c>
      <c r="B5" s="76" t="s">
        <v>50</v>
      </c>
      <c r="E5" s="75"/>
      <c r="F5" s="75"/>
      <c r="G5" s="75"/>
      <c r="J5" s="117"/>
      <c r="S5" s="154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1:19" ht="12.75" thickBot="1">
      <c r="A6" s="65" t="s">
        <v>34</v>
      </c>
      <c r="B6" s="116">
        <v>0.20</v>
      </c>
      <c r="C6" s="69" t="s">
        <v>119</v>
      </c>
      <c r="S6" s="154"/>
    </row>
    <row r="7" spans="1:19" ht="12.75" thickBot="1">
      <c r="A7" s="65" t="s">
        <v>18</v>
      </c>
      <c r="B7" s="115">
        <v>27</v>
      </c>
      <c r="C7" s="69" t="s">
        <v>4</v>
      </c>
      <c r="S7" s="154"/>
    </row>
    <row r="8" spans="1:19" ht="12.75" thickBot="1">
      <c r="A8" s="65" t="s">
        <v>27</v>
      </c>
      <c r="B8" s="115">
        <v>67</v>
      </c>
      <c r="C8" s="69"/>
      <c r="S8" s="154"/>
    </row>
    <row r="9" spans="1:29" ht="15" thickBot="1">
      <c r="A9" s="65" t="s">
        <v>61</v>
      </c>
      <c r="B9" s="74">
        <v>14204</v>
      </c>
      <c r="E9" s="69"/>
      <c r="F9" s="69"/>
      <c r="G9" s="69"/>
      <c r="S9" s="155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1:28" ht="12.75" thickBot="1">
      <c r="A10" s="65" t="s">
        <v>26</v>
      </c>
      <c r="B10" s="77">
        <v>1</v>
      </c>
      <c r="E10" s="69"/>
      <c r="F10" s="69"/>
      <c r="G10" s="69"/>
      <c r="S10" s="154"/>
      <c r="V10" s="72"/>
      <c r="AB10" s="71"/>
    </row>
    <row r="11" spans="1:7" ht="12.75" thickBot="1">
      <c r="A11" s="65" t="s">
        <v>3</v>
      </c>
      <c r="B11" s="74">
        <v>1</v>
      </c>
      <c r="C11" s="70" t="s">
        <v>8</v>
      </c>
      <c r="D11" s="69"/>
      <c r="E11" s="69"/>
      <c r="F11" s="69"/>
      <c r="G11" s="69"/>
    </row>
    <row r="12" spans="1:10" ht="12.75" thickBot="1">
      <c r="A12" s="152" t="s">
        <v>65</v>
      </c>
      <c r="B12" s="123">
        <v>48</v>
      </c>
      <c r="C12" s="122" t="s">
        <v>43</v>
      </c>
      <c r="D12" s="7" t="s">
        <v>92</v>
      </c>
      <c r="J12" s="7" t="s">
        <v>95</v>
      </c>
    </row>
    <row r="13" spans="1:29" ht="12.75" thickBot="1">
      <c r="A13" s="153" t="s">
        <v>65</v>
      </c>
      <c r="B13" s="123">
        <v>0</v>
      </c>
      <c r="C13" s="122" t="s">
        <v>33</v>
      </c>
      <c r="T13" s="172" t="s">
        <v>73</v>
      </c>
      <c r="U13" s="173"/>
      <c r="V13" s="64"/>
      <c r="X13" s="7" t="s">
        <v>24</v>
      </c>
      <c r="Y13" s="68" t="s">
        <v>123</v>
      </c>
      <c r="Z13" s="7" t="s">
        <v>57</v>
      </c>
      <c r="AA13" s="67" t="s">
        <v>58</v>
      </c>
      <c r="AB13" s="67" t="s">
        <v>21</v>
      </c>
      <c r="AC13" s="66"/>
    </row>
    <row r="14" spans="1:29" ht="12.75" thickBot="1">
      <c r="A14" s="152" t="s">
        <v>64</v>
      </c>
      <c r="B14" s="141">
        <v>0.10</v>
      </c>
      <c r="C14" s="70"/>
      <c r="T14" s="62" t="s">
        <v>78</v>
      </c>
      <c r="U14" s="61" t="s">
        <v>78</v>
      </c>
      <c r="V14" s="64" t="s">
        <v>0</v>
      </c>
      <c r="W14" s="7" t="s">
        <v>0</v>
      </c>
      <c r="X14" s="7" t="s">
        <v>36</v>
      </c>
      <c r="Y14" s="63" t="s">
        <v>70</v>
      </c>
      <c r="Z14" s="7" t="s">
        <v>81</v>
      </c>
      <c r="AA14" s="62" t="s">
        <v>53</v>
      </c>
      <c r="AB14" s="62" t="s">
        <v>62</v>
      </c>
      <c r="AC14" s="61" t="s">
        <v>72</v>
      </c>
    </row>
    <row r="15" spans="1:29" ht="12.75">
      <c r="A15" s="122"/>
      <c r="B15" s="151"/>
      <c r="C15" s="122"/>
      <c r="T15" s="62" t="s">
        <v>53</v>
      </c>
      <c r="U15" s="61" t="s">
        <v>110</v>
      </c>
      <c r="V15" s="64"/>
      <c r="Y15" s="63"/>
      <c r="AA15" s="62"/>
      <c r="AB15" s="62"/>
      <c r="AC15" s="61"/>
    </row>
    <row r="16" spans="1:45" ht="12.75" thickBot="1">
      <c r="A16" s="156"/>
      <c r="B16" s="58" t="s">
        <v>105</v>
      </c>
      <c r="C16" s="58" t="s">
        <v>44</v>
      </c>
      <c r="D16" s="58"/>
      <c r="E16" s="58" t="s">
        <v>52</v>
      </c>
      <c r="F16" s="58" t="s">
        <v>86</v>
      </c>
      <c r="G16" s="58" t="s">
        <v>92</v>
      </c>
      <c r="H16" s="58" t="s">
        <v>47</v>
      </c>
      <c r="I16" s="58" t="s">
        <v>88</v>
      </c>
      <c r="J16" s="58"/>
      <c r="K16" s="114" t="s">
        <v>113</v>
      </c>
      <c r="L16" s="114" t="s">
        <v>28</v>
      </c>
      <c r="M16" s="114" t="s">
        <v>107</v>
      </c>
      <c r="N16" s="114" t="s">
        <v>40</v>
      </c>
      <c r="O16" s="114" t="s">
        <v>74</v>
      </c>
      <c r="P16" s="60" t="s">
        <v>24</v>
      </c>
      <c r="Q16" s="60" t="s">
        <v>79</v>
      </c>
      <c r="R16" s="58" t="s">
        <v>6</v>
      </c>
      <c r="S16" s="58" t="s">
        <v>35</v>
      </c>
      <c r="T16" s="57" t="s">
        <v>17</v>
      </c>
      <c r="U16" s="56" t="s">
        <v>17</v>
      </c>
      <c r="V16" s="58" t="s">
        <v>116</v>
      </c>
      <c r="W16" s="58" t="s">
        <v>37</v>
      </c>
      <c r="X16" s="58" t="s">
        <v>80</v>
      </c>
      <c r="Y16" s="59" t="s">
        <v>87</v>
      </c>
      <c r="Z16" s="58" t="s">
        <v>56</v>
      </c>
      <c r="AA16" s="57" t="s">
        <v>9</v>
      </c>
      <c r="AB16" s="57" t="s">
        <v>17</v>
      </c>
      <c r="AC16" s="56" t="s">
        <v>103</v>
      </c>
      <c r="AD16" s="58"/>
      <c r="AE16" s="58"/>
      <c r="AF16" s="58"/>
      <c r="AG16" s="58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</row>
    <row r="17" spans="2:46" ht="15">
      <c r="B17" s="128" t="str">
        <f>input_geslacht</f>
        <v>Man</v>
      </c>
      <c r="C17" s="54">
        <f>input_geboortedatum</f>
        <v>36526</v>
      </c>
      <c r="D17" s="52">
        <f>ROUNDDOWN(YEARFRAC(C17,B$2),0)</f>
        <v>15</v>
      </c>
      <c r="E17" s="128">
        <f>input_geslacht_partner</f>
        <v>0</v>
      </c>
      <c r="F17" s="53">
        <f>input_geboortedatum_partner</f>
        <v>0</v>
      </c>
      <c r="G17" s="52" t="str">
        <f>IF(F17&gt;0,ROUNDDOWN(YEARFRAC(F17,B$2),0),"")</f>
        <v/>
      </c>
      <c r="H17" s="110">
        <f>input_datum_in_dienst</f>
        <v>42552</v>
      </c>
      <c r="I17" s="113">
        <f>DATE(YEAR(C17)+$B$8,MONTH(C17),DAY(1))</f>
        <v>60998</v>
      </c>
      <c r="J17" s="150">
        <f>MIN(ROUND(YEARFRAC(H17,I17),2),$B$3)</f>
        <v>46</v>
      </c>
      <c r="K17" s="109">
        <f>input_fulltime_salaris</f>
        <v>58632</v>
      </c>
      <c r="L17" s="111">
        <f>input_parttime_percentage</f>
        <v>100</v>
      </c>
      <c r="M17" s="102">
        <f>L17*K17</f>
        <v>5863200</v>
      </c>
      <c r="N17" s="102">
        <f>L17/1*$B$9</f>
        <v>1420400</v>
      </c>
      <c r="O17" s="102">
        <f>M17-N17</f>
        <v>4442800</v>
      </c>
      <c r="P17" s="50">
        <f>ROUND(IF(F17&gt;0,$B$4*MIN(J17,$B$3)*O17,0),2)</f>
        <v>0</v>
      </c>
      <c r="Q17" s="50">
        <f>B$6*P17</f>
        <v>0</v>
      </c>
      <c r="R17" s="50">
        <f>IF(F17&gt;0,VLOOKUP(G17,IF($B$7=21,cwnp21,cwnp27),2),0)</f>
        <v>0</v>
      </c>
      <c r="S17" s="50">
        <f>R17*P17</f>
        <v>0</v>
      </c>
      <c r="T17" s="50">
        <f>VLOOKUP(D17,geenpool,2)*S17/1000*(1+VLOOKUP(D17,VPOR,2)*VLOOKUP($B$10,Cluster,2))*(1+VLOOKUP(B$11,betalingstermijn,2))</f>
        <v>0</v>
      </c>
      <c r="U17" s="50">
        <f>VLOOKUP(D17,pooltar,2)*S17/1000*(1+VLOOKUP(D17,VPOR,2)*VLOOKUP($B$10,Cluster,2))*(1+VLOOKUP(B$11,betalingstermijn,2))</f>
        <v>0</v>
      </c>
      <c r="V17" s="50">
        <f>T17/(1-Provisie)-T17</f>
        <v>0</v>
      </c>
      <c r="W17" s="50">
        <f>U17/(1-Provisie)-U17</f>
        <v>0</v>
      </c>
      <c r="X17" s="50">
        <f>Opslag</f>
        <v>48</v>
      </c>
      <c r="Y17" s="50">
        <f>VLOOKUP($D17,pooltar,2)*$S17/1000*(1+VLOOKUP($B$11,betalingstermijn,2))</f>
        <v>0</v>
      </c>
      <c r="Z17" s="50">
        <f>prudent*VLOOKUP(D17,pooltar,2)*S17/1000*(1+VLOOKUP(B$11,betalingstermijn,2))</f>
        <v>0</v>
      </c>
      <c r="AA17" s="50">
        <f>T17+V17+X17</f>
        <v>48</v>
      </c>
      <c r="AB17" s="50">
        <f>U17+W17+X17</f>
        <v>48</v>
      </c>
      <c r="AC17" s="50">
        <f>AB17-Z17</f>
        <v>48</v>
      </c>
      <c r="AD17" s="50"/>
      <c r="AE17" s="82"/>
      <c r="AF17" s="82"/>
      <c r="AG17" s="82"/>
      <c r="AH17" s="5"/>
      <c r="AI17" s="6"/>
      <c r="AJ17" s="82"/>
      <c r="AK17" s="82"/>
      <c r="AL17" s="6"/>
      <c r="AM17" s="82"/>
      <c r="AN17" s="6"/>
      <c r="AO17" s="82"/>
      <c r="AP17" s="6"/>
      <c r="AQ17" s="82"/>
      <c r="AR17" s="6"/>
      <c r="AS17" s="82"/>
      <c r="AT17" s="82"/>
    </row>
    <row r="18" spans="1:46" ht="15">
      <c r="A18" s="64"/>
      <c r="B18" s="54"/>
      <c r="C18" s="54"/>
      <c r="D18" s="112"/>
      <c r="E18" s="54"/>
      <c r="F18" s="53"/>
      <c r="G18" s="52"/>
      <c r="H18" s="110"/>
      <c r="I18" s="110"/>
      <c r="J18" s="50"/>
      <c r="K18" s="109"/>
      <c r="L18" s="111"/>
      <c r="M18" s="102"/>
      <c r="N18" s="102"/>
      <c r="O18" s="102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82"/>
      <c r="AF18" s="82"/>
      <c r="AG18" s="82"/>
      <c r="AH18" s="5"/>
      <c r="AI18" s="6"/>
      <c r="AJ18" s="82"/>
      <c r="AK18" s="82"/>
      <c r="AL18" s="6"/>
      <c r="AM18" s="82"/>
      <c r="AN18" s="6"/>
      <c r="AO18" s="82"/>
      <c r="AP18" s="6"/>
      <c r="AQ18" s="82"/>
      <c r="AR18" s="6"/>
      <c r="AS18" s="82"/>
      <c r="AT18" s="82"/>
    </row>
    <row r="19" spans="1:53" ht="15">
      <c r="A19" s="64"/>
      <c r="B19" s="54"/>
      <c r="C19" s="54"/>
      <c r="D19" s="52"/>
      <c r="E19" s="54"/>
      <c r="F19" s="53"/>
      <c r="G19" s="52"/>
      <c r="H19" s="110"/>
      <c r="I19" s="110"/>
      <c r="J19" s="50"/>
      <c r="K19" s="109"/>
      <c r="L19" s="111"/>
      <c r="M19" s="102"/>
      <c r="N19" s="102"/>
      <c r="O19" s="10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88"/>
      <c r="AF19" s="88"/>
      <c r="AG19" s="88"/>
      <c r="AH19" s="5"/>
      <c r="AI19" s="6"/>
      <c r="AJ19" s="82"/>
      <c r="AK19" s="88"/>
      <c r="AL19" s="6"/>
      <c r="AM19" s="82"/>
      <c r="AN19" s="6"/>
      <c r="AO19" s="82"/>
      <c r="AP19" s="6"/>
      <c r="AQ19" s="82"/>
      <c r="AR19" s="6"/>
      <c r="AS19" s="82"/>
      <c r="AT19" s="88"/>
      <c r="AU19" s="87"/>
      <c r="AV19" s="87"/>
      <c r="AW19" s="87"/>
      <c r="AX19" s="87"/>
      <c r="AY19" s="87"/>
      <c r="AZ19" s="87"/>
      <c r="BA19" s="87"/>
    </row>
    <row r="20" spans="1:46" ht="15">
      <c r="A20" s="64"/>
      <c r="B20" s="54"/>
      <c r="C20" s="54"/>
      <c r="D20" s="52"/>
      <c r="E20" s="54"/>
      <c r="F20" s="53"/>
      <c r="G20" s="52"/>
      <c r="H20" s="110"/>
      <c r="I20" s="110"/>
      <c r="J20" s="50"/>
      <c r="K20" s="109"/>
      <c r="L20" s="111"/>
      <c r="M20" s="102"/>
      <c r="N20" s="102"/>
      <c r="O20" s="102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82"/>
      <c r="AF20" s="82"/>
      <c r="AG20" s="82"/>
      <c r="AH20" s="5"/>
      <c r="AI20" s="6"/>
      <c r="AJ20" s="82"/>
      <c r="AK20" s="82"/>
      <c r="AL20" s="6"/>
      <c r="AM20" s="82"/>
      <c r="AN20" s="6"/>
      <c r="AO20" s="82"/>
      <c r="AP20" s="6"/>
      <c r="AQ20" s="82"/>
      <c r="AR20" s="6"/>
      <c r="AS20" s="82"/>
      <c r="AT20" s="82"/>
    </row>
    <row r="21" spans="1:58" ht="15">
      <c r="A21" s="64"/>
      <c r="B21" s="54"/>
      <c r="C21" s="54"/>
      <c r="D21" s="52"/>
      <c r="E21" s="54"/>
      <c r="F21" s="53"/>
      <c r="G21" s="52"/>
      <c r="H21" s="110"/>
      <c r="I21" s="110"/>
      <c r="J21" s="50"/>
      <c r="K21" s="109"/>
      <c r="L21" s="111"/>
      <c r="M21" s="102"/>
      <c r="N21" s="102"/>
      <c r="O21" s="102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82"/>
      <c r="AF21" s="82"/>
      <c r="AG21" s="82"/>
      <c r="AH21" s="5"/>
      <c r="AI21" s="6"/>
      <c r="AJ21" s="82"/>
      <c r="AK21" s="82"/>
      <c r="AL21" s="6"/>
      <c r="AM21" s="82"/>
      <c r="AN21" s="6"/>
      <c r="AO21" s="82"/>
      <c r="AP21" s="6"/>
      <c r="AQ21" s="82"/>
      <c r="AR21" s="6"/>
      <c r="AS21" s="82"/>
      <c r="AT21" s="82"/>
      <c r="BB21" s="87"/>
      <c r="BC21" s="87"/>
      <c r="BD21" s="87"/>
      <c r="BE21" s="87"/>
      <c r="BF21" s="87"/>
    </row>
    <row r="22" spans="1:58" ht="15">
      <c r="A22" s="64"/>
      <c r="B22" s="54"/>
      <c r="C22" s="54"/>
      <c r="D22" s="52"/>
      <c r="E22" s="54"/>
      <c r="F22" s="53"/>
      <c r="G22" s="52"/>
      <c r="H22" s="110"/>
      <c r="I22" s="110"/>
      <c r="J22" s="50"/>
      <c r="K22" s="109"/>
      <c r="L22" s="111"/>
      <c r="M22" s="102"/>
      <c r="N22" s="102"/>
      <c r="O22" s="102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82"/>
      <c r="AF22" s="82"/>
      <c r="AG22" s="82"/>
      <c r="AH22" s="5"/>
      <c r="AI22" s="6"/>
      <c r="AJ22" s="82"/>
      <c r="AK22" s="82"/>
      <c r="AL22" s="6"/>
      <c r="AM22" s="82"/>
      <c r="AN22" s="6"/>
      <c r="AO22" s="82"/>
      <c r="AP22" s="6"/>
      <c r="AQ22" s="82"/>
      <c r="AR22" s="6"/>
      <c r="AS22" s="82"/>
      <c r="AT22" s="82"/>
      <c r="BB22" s="87"/>
      <c r="BC22" s="87"/>
      <c r="BD22" s="87"/>
      <c r="BE22" s="87"/>
      <c r="BF22" s="87"/>
    </row>
    <row r="23" spans="1:46" ht="15">
      <c r="A23" s="64"/>
      <c r="B23" s="54"/>
      <c r="C23" s="54"/>
      <c r="D23" s="52"/>
      <c r="E23" s="54"/>
      <c r="F23" s="53"/>
      <c r="G23" s="52"/>
      <c r="H23" s="110"/>
      <c r="I23" s="110"/>
      <c r="J23" s="50"/>
      <c r="K23" s="109"/>
      <c r="L23" s="111"/>
      <c r="M23" s="102"/>
      <c r="N23" s="102"/>
      <c r="O23" s="102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88"/>
      <c r="AF23" s="88"/>
      <c r="AG23" s="88"/>
      <c r="AH23" s="5"/>
      <c r="AI23" s="6"/>
      <c r="AJ23" s="82"/>
      <c r="AK23" s="88"/>
      <c r="AL23" s="6"/>
      <c r="AM23" s="82"/>
      <c r="AN23" s="6"/>
      <c r="AO23" s="82"/>
      <c r="AP23" s="6"/>
      <c r="AQ23" s="82"/>
      <c r="AR23" s="6"/>
      <c r="AS23" s="82"/>
      <c r="AT23" s="82"/>
    </row>
    <row r="24" spans="1:46" ht="15">
      <c r="A24" s="64"/>
      <c r="B24" s="54"/>
      <c r="C24" s="54"/>
      <c r="D24" s="52"/>
      <c r="E24" s="54"/>
      <c r="F24" s="53"/>
      <c r="G24" s="52"/>
      <c r="H24" s="110"/>
      <c r="I24" s="110"/>
      <c r="J24" s="50"/>
      <c r="K24" s="109"/>
      <c r="L24" s="111"/>
      <c r="M24" s="102"/>
      <c r="N24" s="102"/>
      <c r="O24" s="102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82"/>
      <c r="AF24" s="82"/>
      <c r="AG24" s="82"/>
      <c r="AH24" s="5"/>
      <c r="AI24" s="6"/>
      <c r="AJ24" s="82"/>
      <c r="AK24" s="82"/>
      <c r="AL24" s="6"/>
      <c r="AM24" s="82"/>
      <c r="AN24" s="6"/>
      <c r="AO24" s="82"/>
      <c r="AP24" s="6"/>
      <c r="AQ24" s="82"/>
      <c r="AR24" s="6"/>
      <c r="AS24" s="82"/>
      <c r="AT24" s="82"/>
    </row>
    <row r="25" spans="1:46" ht="15" thickBot="1">
      <c r="A25" s="125" t="s">
        <v>118</v>
      </c>
      <c r="B25" s="125" t="s">
        <v>13</v>
      </c>
      <c r="C25" s="126" t="s">
        <v>15</v>
      </c>
      <c r="D25" s="52"/>
      <c r="E25" s="54"/>
      <c r="F25" s="53"/>
      <c r="G25" s="52"/>
      <c r="H25" s="110"/>
      <c r="I25" s="110"/>
      <c r="J25" s="50"/>
      <c r="K25" s="109"/>
      <c r="L25" s="111"/>
      <c r="M25" s="102"/>
      <c r="N25" s="102"/>
      <c r="O25" s="102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82"/>
      <c r="AF25" s="82"/>
      <c r="AG25" s="82"/>
      <c r="AH25" s="5"/>
      <c r="AI25" s="6"/>
      <c r="AJ25" s="82"/>
      <c r="AK25" s="82"/>
      <c r="AL25" s="6"/>
      <c r="AM25" s="82"/>
      <c r="AN25" s="6"/>
      <c r="AO25" s="82"/>
      <c r="AP25" s="6"/>
      <c r="AQ25" s="82"/>
      <c r="AR25" s="6"/>
      <c r="AS25" s="82"/>
      <c r="AT25" s="82"/>
    </row>
    <row r="26" spans="1:46" ht="15">
      <c r="A26" s="127">
        <v>517</v>
      </c>
      <c r="B26" s="127">
        <v>109</v>
      </c>
      <c r="C26" s="127">
        <v>5279</v>
      </c>
      <c r="D26" s="52"/>
      <c r="E26" s="54"/>
      <c r="F26" s="53"/>
      <c r="G26" s="52"/>
      <c r="H26" s="110"/>
      <c r="I26" s="110"/>
      <c r="J26" s="50"/>
      <c r="K26" s="109"/>
      <c r="L26" s="111"/>
      <c r="M26" s="102"/>
      <c r="N26" s="102"/>
      <c r="O26" s="102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82"/>
      <c r="AF26" s="82"/>
      <c r="AG26" s="82"/>
      <c r="AH26" s="5"/>
      <c r="AI26" s="6"/>
      <c r="AJ26" s="82"/>
      <c r="AK26" s="82"/>
      <c r="AL26" s="6"/>
      <c r="AM26" s="82"/>
      <c r="AN26" s="6"/>
      <c r="AO26" s="82"/>
      <c r="AP26" s="6"/>
      <c r="AQ26" s="82"/>
      <c r="AR26" s="6"/>
      <c r="AS26" s="82"/>
      <c r="AT26" s="82"/>
    </row>
    <row r="27" spans="1:46" ht="15">
      <c r="A27" s="64"/>
      <c r="B27" s="54"/>
      <c r="C27" s="54"/>
      <c r="D27" s="52"/>
      <c r="E27" s="54"/>
      <c r="F27" s="53"/>
      <c r="G27" s="52"/>
      <c r="H27" s="110"/>
      <c r="I27" s="110"/>
      <c r="J27" s="50"/>
      <c r="K27" s="109"/>
      <c r="L27" s="111"/>
      <c r="M27" s="102"/>
      <c r="N27" s="102"/>
      <c r="O27" s="102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82"/>
      <c r="AF27" s="82"/>
      <c r="AG27" s="82"/>
      <c r="AH27" s="5"/>
      <c r="AI27" s="6"/>
      <c r="AJ27" s="82"/>
      <c r="AK27" s="82"/>
      <c r="AL27" s="6"/>
      <c r="AM27" s="82"/>
      <c r="AN27" s="6"/>
      <c r="AO27" s="82"/>
      <c r="AP27" s="6"/>
      <c r="AQ27" s="82"/>
      <c r="AR27" s="6"/>
      <c r="AS27" s="82"/>
      <c r="AT27" s="82"/>
    </row>
    <row r="28" spans="1:46" ht="15">
      <c r="A28" s="64"/>
      <c r="B28" s="54"/>
      <c r="C28" s="54"/>
      <c r="D28" s="52"/>
      <c r="E28" s="54"/>
      <c r="F28" s="53"/>
      <c r="G28" s="52"/>
      <c r="H28" s="110"/>
      <c r="I28" s="110"/>
      <c r="J28" s="50"/>
      <c r="K28" s="109"/>
      <c r="L28" s="111"/>
      <c r="M28" s="102"/>
      <c r="N28" s="102"/>
      <c r="O28" s="102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82"/>
      <c r="AF28" s="82"/>
      <c r="AG28" s="82"/>
      <c r="AH28" s="5"/>
      <c r="AI28" s="6"/>
      <c r="AJ28" s="82"/>
      <c r="AK28" s="82"/>
      <c r="AL28" s="6"/>
      <c r="AM28" s="82"/>
      <c r="AN28" s="6"/>
      <c r="AO28" s="82"/>
      <c r="AP28" s="6"/>
      <c r="AQ28" s="82"/>
      <c r="AR28" s="6"/>
      <c r="AS28" s="82"/>
      <c r="AT28" s="82"/>
    </row>
    <row r="29" spans="1:52" ht="15">
      <c r="A29" s="64"/>
      <c r="B29" s="54"/>
      <c r="C29" s="54"/>
      <c r="D29" s="52"/>
      <c r="E29" s="54"/>
      <c r="F29" s="53"/>
      <c r="G29" s="52"/>
      <c r="H29" s="110"/>
      <c r="I29" s="110"/>
      <c r="J29" s="50"/>
      <c r="K29" s="109"/>
      <c r="L29" s="111"/>
      <c r="M29" s="102"/>
      <c r="N29" s="102"/>
      <c r="O29" s="102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88"/>
      <c r="AF29" s="88"/>
      <c r="AG29" s="88"/>
      <c r="AH29" s="5"/>
      <c r="AI29" s="6"/>
      <c r="AJ29" s="82"/>
      <c r="AK29" s="88"/>
      <c r="AL29" s="6"/>
      <c r="AM29" s="82"/>
      <c r="AN29" s="6"/>
      <c r="AO29" s="82"/>
      <c r="AP29" s="6"/>
      <c r="AQ29" s="82"/>
      <c r="AR29" s="6"/>
      <c r="AS29" s="82"/>
      <c r="AT29" s="88"/>
      <c r="AU29" s="87"/>
      <c r="AV29" s="87"/>
      <c r="AW29" s="87"/>
      <c r="AX29" s="87"/>
      <c r="AY29" s="87"/>
      <c r="AZ29" s="87"/>
    </row>
    <row r="30" spans="1:46" ht="15">
      <c r="A30" s="64"/>
      <c r="B30" s="54"/>
      <c r="C30" s="54"/>
      <c r="D30" s="52"/>
      <c r="E30" s="54"/>
      <c r="F30" s="53"/>
      <c r="G30" s="52"/>
      <c r="H30" s="110"/>
      <c r="I30" s="110"/>
      <c r="J30" s="50"/>
      <c r="K30" s="109"/>
      <c r="L30" s="111"/>
      <c r="M30" s="102"/>
      <c r="N30" s="102"/>
      <c r="O30" s="102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82"/>
      <c r="AF30" s="82"/>
      <c r="AG30" s="82"/>
      <c r="AH30" s="5"/>
      <c r="AI30" s="6"/>
      <c r="AJ30" s="82"/>
      <c r="AK30" s="82"/>
      <c r="AL30" s="6"/>
      <c r="AM30" s="82"/>
      <c r="AN30" s="6"/>
      <c r="AO30" s="82"/>
      <c r="AP30" s="6"/>
      <c r="AQ30" s="82"/>
      <c r="AR30" s="6"/>
      <c r="AS30" s="82"/>
      <c r="AT30" s="82"/>
    </row>
    <row r="31" spans="1:46" ht="15">
      <c r="A31" s="64"/>
      <c r="B31" s="54"/>
      <c r="C31" s="54"/>
      <c r="D31" s="52"/>
      <c r="E31" s="54"/>
      <c r="F31" s="53"/>
      <c r="G31" s="52"/>
      <c r="H31" s="110"/>
      <c r="I31" s="110"/>
      <c r="J31" s="50"/>
      <c r="K31" s="109"/>
      <c r="L31" s="111"/>
      <c r="M31" s="102"/>
      <c r="N31" s="102"/>
      <c r="O31" s="102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82"/>
      <c r="AF31" s="82"/>
      <c r="AG31" s="82"/>
      <c r="AH31" s="5"/>
      <c r="AI31" s="6"/>
      <c r="AJ31" s="82"/>
      <c r="AK31" s="82"/>
      <c r="AL31" s="6"/>
      <c r="AM31" s="82"/>
      <c r="AN31" s="6"/>
      <c r="AO31" s="82"/>
      <c r="AP31" s="6"/>
      <c r="AQ31" s="82"/>
      <c r="AR31" s="6"/>
      <c r="AS31" s="82"/>
      <c r="AT31" s="82"/>
    </row>
    <row r="32" spans="1:46" ht="15">
      <c r="A32" s="64"/>
      <c r="B32" s="54"/>
      <c r="C32" s="54"/>
      <c r="D32" s="52"/>
      <c r="E32" s="54"/>
      <c r="F32" s="53"/>
      <c r="G32" s="52"/>
      <c r="H32" s="110"/>
      <c r="I32" s="110"/>
      <c r="J32" s="50"/>
      <c r="K32" s="109"/>
      <c r="L32" s="111"/>
      <c r="M32" s="102"/>
      <c r="N32" s="102"/>
      <c r="O32" s="102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82"/>
      <c r="AF32" s="82"/>
      <c r="AG32" s="82"/>
      <c r="AH32" s="5"/>
      <c r="AI32" s="6"/>
      <c r="AJ32" s="82"/>
      <c r="AK32" s="82"/>
      <c r="AL32" s="6"/>
      <c r="AM32" s="82"/>
      <c r="AN32" s="6"/>
      <c r="AO32" s="82"/>
      <c r="AP32" s="6"/>
      <c r="AQ32" s="82"/>
      <c r="AR32" s="6"/>
      <c r="AS32" s="82"/>
      <c r="AT32" s="82"/>
    </row>
    <row r="33" spans="1:46" ht="15">
      <c r="A33" s="64"/>
      <c r="B33" s="54"/>
      <c r="C33" s="54"/>
      <c r="D33" s="52"/>
      <c r="E33" s="54"/>
      <c r="F33" s="53"/>
      <c r="G33" s="52"/>
      <c r="H33" s="110"/>
      <c r="I33" s="110"/>
      <c r="J33" s="50"/>
      <c r="K33" s="109"/>
      <c r="L33" s="111"/>
      <c r="M33" s="102"/>
      <c r="N33" s="102"/>
      <c r="O33" s="102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82"/>
      <c r="AF33" s="82"/>
      <c r="AG33" s="82"/>
      <c r="AH33" s="5"/>
      <c r="AI33" s="6"/>
      <c r="AJ33" s="82"/>
      <c r="AK33" s="82"/>
      <c r="AL33" s="6"/>
      <c r="AM33" s="82"/>
      <c r="AN33" s="6"/>
      <c r="AO33" s="82"/>
      <c r="AP33" s="6"/>
      <c r="AQ33" s="82"/>
      <c r="AR33" s="6"/>
      <c r="AS33" s="82"/>
      <c r="AT33" s="82"/>
    </row>
    <row r="34" spans="1:46" ht="15">
      <c r="A34" s="64"/>
      <c r="B34" s="54"/>
      <c r="C34" s="54"/>
      <c r="D34" s="52"/>
      <c r="E34" s="54"/>
      <c r="F34" s="53"/>
      <c r="G34" s="52"/>
      <c r="H34" s="110"/>
      <c r="I34" s="110"/>
      <c r="J34" s="50"/>
      <c r="K34" s="109"/>
      <c r="L34" s="111"/>
      <c r="M34" s="102"/>
      <c r="N34" s="102"/>
      <c r="O34" s="102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82"/>
      <c r="AF34" s="82"/>
      <c r="AG34" s="82"/>
      <c r="AH34" s="5"/>
      <c r="AI34" s="6"/>
      <c r="AJ34" s="82"/>
      <c r="AK34" s="82"/>
      <c r="AL34" s="6"/>
      <c r="AM34" s="82"/>
      <c r="AN34" s="6"/>
      <c r="AO34" s="82"/>
      <c r="AP34" s="6"/>
      <c r="AQ34" s="82"/>
      <c r="AR34" s="6"/>
      <c r="AS34" s="82"/>
      <c r="AT34" s="82"/>
    </row>
    <row r="35" spans="1:46" ht="15">
      <c r="A35" s="64"/>
      <c r="B35" s="54"/>
      <c r="C35" s="54"/>
      <c r="D35" s="52"/>
      <c r="E35" s="54"/>
      <c r="F35" s="53"/>
      <c r="G35" s="52"/>
      <c r="H35" s="110"/>
      <c r="I35" s="110"/>
      <c r="J35" s="50"/>
      <c r="K35" s="109"/>
      <c r="L35" s="111"/>
      <c r="M35" s="102"/>
      <c r="N35" s="102"/>
      <c r="O35" s="102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82"/>
      <c r="AF35" s="82"/>
      <c r="AG35" s="82"/>
      <c r="AH35" s="5"/>
      <c r="AI35" s="6"/>
      <c r="AJ35" s="82"/>
      <c r="AK35" s="82"/>
      <c r="AL35" s="6"/>
      <c r="AM35" s="82"/>
      <c r="AN35" s="6"/>
      <c r="AO35" s="82"/>
      <c r="AP35" s="6"/>
      <c r="AQ35" s="82"/>
      <c r="AR35" s="6"/>
      <c r="AS35" s="82"/>
      <c r="AT35" s="82"/>
    </row>
    <row r="36" spans="1:46" ht="15">
      <c r="A36" s="64"/>
      <c r="B36" s="54"/>
      <c r="C36" s="54"/>
      <c r="D36" s="52"/>
      <c r="E36" s="54"/>
      <c r="F36" s="53"/>
      <c r="G36" s="52"/>
      <c r="H36" s="110"/>
      <c r="I36" s="110"/>
      <c r="J36" s="50"/>
      <c r="K36" s="109"/>
      <c r="L36" s="111"/>
      <c r="M36" s="102"/>
      <c r="N36" s="102"/>
      <c r="O36" s="102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82"/>
      <c r="AF36" s="82"/>
      <c r="AG36" s="82"/>
      <c r="AH36" s="5"/>
      <c r="AI36" s="6"/>
      <c r="AJ36" s="82"/>
      <c r="AK36" s="82"/>
      <c r="AL36" s="6"/>
      <c r="AM36" s="82"/>
      <c r="AN36" s="6"/>
      <c r="AO36" s="82"/>
      <c r="AP36" s="6"/>
      <c r="AQ36" s="82"/>
      <c r="AR36" s="6"/>
      <c r="AS36" s="82"/>
      <c r="AT36" s="82"/>
    </row>
    <row r="37" spans="1:46" ht="15">
      <c r="A37" s="64"/>
      <c r="B37" s="54"/>
      <c r="C37" s="54"/>
      <c r="D37" s="52"/>
      <c r="E37" s="54"/>
      <c r="F37" s="53"/>
      <c r="G37" s="52"/>
      <c r="H37" s="110"/>
      <c r="I37" s="110"/>
      <c r="J37" s="50"/>
      <c r="K37" s="109"/>
      <c r="L37" s="111"/>
      <c r="M37" s="102"/>
      <c r="N37" s="102"/>
      <c r="O37" s="102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82"/>
      <c r="AF37" s="82"/>
      <c r="AG37" s="82"/>
      <c r="AH37" s="5"/>
      <c r="AI37" s="6"/>
      <c r="AJ37" s="82"/>
      <c r="AK37" s="82"/>
      <c r="AL37" s="6"/>
      <c r="AM37" s="82"/>
      <c r="AN37" s="6"/>
      <c r="AO37" s="82"/>
      <c r="AP37" s="6"/>
      <c r="AQ37" s="82"/>
      <c r="AR37" s="6"/>
      <c r="AS37" s="82"/>
      <c r="AT37" s="82"/>
    </row>
    <row r="38" spans="1:46" ht="15">
      <c r="A38" s="64"/>
      <c r="B38" s="54"/>
      <c r="C38" s="54"/>
      <c r="D38" s="52"/>
      <c r="E38" s="54"/>
      <c r="F38" s="53"/>
      <c r="G38" s="52"/>
      <c r="H38" s="110"/>
      <c r="I38" s="110"/>
      <c r="J38" s="50"/>
      <c r="K38" s="109"/>
      <c r="L38" s="111"/>
      <c r="M38" s="102"/>
      <c r="N38" s="102"/>
      <c r="O38" s="102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82"/>
      <c r="AF38" s="82"/>
      <c r="AG38" s="82"/>
      <c r="AH38" s="5"/>
      <c r="AI38" s="6"/>
      <c r="AJ38" s="82"/>
      <c r="AK38" s="82"/>
      <c r="AL38" s="6"/>
      <c r="AM38" s="82"/>
      <c r="AN38" s="6"/>
      <c r="AO38" s="82"/>
      <c r="AP38" s="6"/>
      <c r="AQ38" s="82"/>
      <c r="AR38" s="6"/>
      <c r="AS38" s="82"/>
      <c r="AT38" s="82"/>
    </row>
    <row r="39" spans="1:54" ht="15">
      <c r="A39" s="64"/>
      <c r="B39" s="54"/>
      <c r="C39" s="54"/>
      <c r="D39" s="52"/>
      <c r="E39" s="54"/>
      <c r="F39" s="53"/>
      <c r="G39" s="52"/>
      <c r="H39" s="110"/>
      <c r="I39" s="110"/>
      <c r="J39" s="50"/>
      <c r="K39" s="109"/>
      <c r="L39" s="111"/>
      <c r="M39" s="102"/>
      <c r="N39" s="102"/>
      <c r="O39" s="102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88"/>
      <c r="AF39" s="88"/>
      <c r="AG39" s="88"/>
      <c r="AH39" s="5"/>
      <c r="AI39" s="6"/>
      <c r="AJ39" s="82"/>
      <c r="AK39" s="88"/>
      <c r="AL39" s="6"/>
      <c r="AM39" s="82"/>
      <c r="AN39" s="6"/>
      <c r="AO39" s="82"/>
      <c r="AP39" s="6"/>
      <c r="AQ39" s="82"/>
      <c r="AR39" s="6"/>
      <c r="AS39" s="82"/>
      <c r="AT39" s="88"/>
      <c r="AU39" s="87"/>
      <c r="AV39" s="87"/>
      <c r="AW39" s="87"/>
      <c r="AX39" s="87"/>
      <c r="AY39" s="87"/>
      <c r="AZ39" s="87"/>
      <c r="BA39" s="87"/>
      <c r="BB39" s="87"/>
    </row>
    <row r="40" spans="1:54" ht="15">
      <c r="A40" s="64"/>
      <c r="B40" s="54"/>
      <c r="C40" s="54"/>
      <c r="D40" s="52"/>
      <c r="E40" s="54"/>
      <c r="F40" s="53"/>
      <c r="G40" s="52"/>
      <c r="H40" s="110"/>
      <c r="I40" s="110"/>
      <c r="J40" s="50"/>
      <c r="K40" s="109"/>
      <c r="L40" s="111"/>
      <c r="M40" s="102"/>
      <c r="N40" s="102"/>
      <c r="O40" s="102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88"/>
      <c r="AF40" s="88"/>
      <c r="AG40" s="88"/>
      <c r="AH40" s="5"/>
      <c r="AI40" s="6"/>
      <c r="AJ40" s="82"/>
      <c r="AK40" s="88"/>
      <c r="AL40" s="6"/>
      <c r="AM40" s="82"/>
      <c r="AN40" s="6"/>
      <c r="AO40" s="82"/>
      <c r="AP40" s="6"/>
      <c r="AQ40" s="82"/>
      <c r="AR40" s="6"/>
      <c r="AS40" s="82"/>
      <c r="AT40" s="88"/>
      <c r="AU40" s="87"/>
      <c r="AV40" s="87"/>
      <c r="AW40" s="87"/>
      <c r="AX40" s="87"/>
      <c r="AY40" s="87"/>
      <c r="AZ40" s="87"/>
      <c r="BA40" s="87"/>
      <c r="BB40" s="87"/>
    </row>
    <row r="41" spans="1:46" ht="15">
      <c r="A41" s="64"/>
      <c r="B41" s="54"/>
      <c r="C41" s="54"/>
      <c r="D41" s="52"/>
      <c r="E41" s="54"/>
      <c r="F41" s="53"/>
      <c r="G41" s="52"/>
      <c r="H41" s="110"/>
      <c r="I41" s="110"/>
      <c r="J41" s="50"/>
      <c r="K41" s="109"/>
      <c r="L41" s="111"/>
      <c r="M41" s="102"/>
      <c r="N41" s="102"/>
      <c r="O41" s="102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82"/>
      <c r="AF41" s="82"/>
      <c r="AG41" s="82"/>
      <c r="AH41" s="5"/>
      <c r="AI41" s="6"/>
      <c r="AJ41" s="82"/>
      <c r="AK41" s="82"/>
      <c r="AL41" s="6"/>
      <c r="AM41" s="82"/>
      <c r="AN41" s="6"/>
      <c r="AO41" s="82"/>
      <c r="AP41" s="6"/>
      <c r="AQ41" s="82"/>
      <c r="AR41" s="6"/>
      <c r="AS41" s="82"/>
      <c r="AT41" s="82"/>
    </row>
    <row r="42" spans="1:47" ht="15">
      <c r="A42" s="64"/>
      <c r="B42" s="54"/>
      <c r="C42" s="54"/>
      <c r="D42" s="52"/>
      <c r="E42" s="54"/>
      <c r="F42" s="53"/>
      <c r="G42" s="52"/>
      <c r="H42" s="110"/>
      <c r="I42" s="110"/>
      <c r="J42" s="50"/>
      <c r="K42" s="109"/>
      <c r="L42" s="111"/>
      <c r="M42" s="102"/>
      <c r="N42" s="102"/>
      <c r="O42" s="102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88"/>
      <c r="AF42" s="88"/>
      <c r="AG42" s="88"/>
      <c r="AH42" s="5"/>
      <c r="AI42" s="6"/>
      <c r="AJ42" s="82"/>
      <c r="AK42" s="88"/>
      <c r="AL42" s="6"/>
      <c r="AM42" s="82"/>
      <c r="AN42" s="6"/>
      <c r="AO42" s="82"/>
      <c r="AP42" s="6"/>
      <c r="AQ42" s="82"/>
      <c r="AR42" s="6"/>
      <c r="AS42" s="82"/>
      <c r="AT42" s="88"/>
      <c r="AU42" s="87"/>
    </row>
    <row r="43" spans="1:46" ht="15">
      <c r="A43" s="64"/>
      <c r="B43" s="54"/>
      <c r="C43" s="54"/>
      <c r="D43" s="52"/>
      <c r="E43" s="54"/>
      <c r="F43" s="53"/>
      <c r="G43" s="52"/>
      <c r="H43" s="110"/>
      <c r="I43" s="110"/>
      <c r="J43" s="50"/>
      <c r="K43" s="109"/>
      <c r="L43" s="111"/>
      <c r="M43" s="102"/>
      <c r="N43" s="102"/>
      <c r="O43" s="102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82"/>
      <c r="AF43" s="82"/>
      <c r="AG43" s="82"/>
      <c r="AH43" s="5"/>
      <c r="AI43" s="6"/>
      <c r="AJ43" s="82"/>
      <c r="AK43" s="82"/>
      <c r="AL43" s="6"/>
      <c r="AM43" s="82"/>
      <c r="AN43" s="6"/>
      <c r="AO43" s="82"/>
      <c r="AP43" s="6"/>
      <c r="AQ43" s="82"/>
      <c r="AR43" s="6"/>
      <c r="AS43" s="82"/>
      <c r="AT43" s="82"/>
    </row>
    <row r="44" spans="1:46" ht="15">
      <c r="A44" s="64"/>
      <c r="B44" s="54"/>
      <c r="C44" s="54"/>
      <c r="D44" s="52"/>
      <c r="E44" s="54"/>
      <c r="F44" s="53"/>
      <c r="G44" s="52"/>
      <c r="H44" s="110"/>
      <c r="I44" s="110"/>
      <c r="J44" s="50"/>
      <c r="K44" s="109"/>
      <c r="L44" s="111"/>
      <c r="M44" s="102"/>
      <c r="N44" s="102"/>
      <c r="O44" s="102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82"/>
      <c r="AF44" s="82"/>
      <c r="AG44" s="82"/>
      <c r="AH44" s="5"/>
      <c r="AI44" s="6"/>
      <c r="AJ44" s="82"/>
      <c r="AK44" s="82"/>
      <c r="AL44" s="6"/>
      <c r="AM44" s="82"/>
      <c r="AN44" s="6"/>
      <c r="AO44" s="82"/>
      <c r="AP44" s="6"/>
      <c r="AQ44" s="82"/>
      <c r="AR44" s="6"/>
      <c r="AS44" s="82"/>
      <c r="AT44" s="82"/>
    </row>
    <row r="45" spans="1:46" ht="15">
      <c r="A45" s="64"/>
      <c r="B45" s="54"/>
      <c r="C45" s="54"/>
      <c r="D45" s="52"/>
      <c r="E45" s="54"/>
      <c r="F45" s="53"/>
      <c r="G45" s="52"/>
      <c r="H45" s="110"/>
      <c r="I45" s="110"/>
      <c r="J45" s="50"/>
      <c r="K45" s="109"/>
      <c r="L45" s="111"/>
      <c r="M45" s="102"/>
      <c r="N45" s="102"/>
      <c r="O45" s="102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82"/>
      <c r="AF45" s="82"/>
      <c r="AG45" s="82"/>
      <c r="AH45" s="5"/>
      <c r="AI45" s="6"/>
      <c r="AJ45" s="82"/>
      <c r="AK45" s="82"/>
      <c r="AL45" s="6"/>
      <c r="AM45" s="82"/>
      <c r="AN45" s="6"/>
      <c r="AO45" s="82"/>
      <c r="AP45" s="6"/>
      <c r="AQ45" s="82"/>
      <c r="AR45" s="6"/>
      <c r="AS45" s="82"/>
      <c r="AT45" s="82"/>
    </row>
    <row r="46" spans="1:46" ht="15">
      <c r="A46" s="64"/>
      <c r="B46" s="54"/>
      <c r="C46" s="54"/>
      <c r="D46" s="52"/>
      <c r="E46" s="54"/>
      <c r="F46" s="53"/>
      <c r="G46" s="52"/>
      <c r="H46" s="110"/>
      <c r="I46" s="110"/>
      <c r="J46" s="50"/>
      <c r="K46" s="109"/>
      <c r="L46" s="111"/>
      <c r="M46" s="102"/>
      <c r="N46" s="102"/>
      <c r="O46" s="102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82"/>
      <c r="AF46" s="82"/>
      <c r="AG46" s="82"/>
      <c r="AH46" s="5"/>
      <c r="AI46" s="6"/>
      <c r="AJ46" s="82"/>
      <c r="AK46" s="82"/>
      <c r="AL46" s="6"/>
      <c r="AM46" s="82"/>
      <c r="AN46" s="6"/>
      <c r="AO46" s="82"/>
      <c r="AP46" s="6"/>
      <c r="AQ46" s="82"/>
      <c r="AR46" s="6"/>
      <c r="AS46" s="82"/>
      <c r="AT46" s="82"/>
    </row>
    <row r="47" spans="1:46" ht="15">
      <c r="A47" s="64"/>
      <c r="B47" s="54"/>
      <c r="C47" s="54"/>
      <c r="D47" s="52"/>
      <c r="E47" s="54"/>
      <c r="F47" s="53"/>
      <c r="G47" s="52"/>
      <c r="H47" s="110"/>
      <c r="I47" s="110"/>
      <c r="J47" s="50"/>
      <c r="K47" s="109"/>
      <c r="L47" s="111"/>
      <c r="M47" s="102"/>
      <c r="N47" s="102"/>
      <c r="O47" s="102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82"/>
      <c r="AF47" s="82"/>
      <c r="AG47" s="82"/>
      <c r="AH47" s="5"/>
      <c r="AI47" s="6"/>
      <c r="AJ47" s="82"/>
      <c r="AK47" s="82"/>
      <c r="AL47" s="6"/>
      <c r="AM47" s="82"/>
      <c r="AN47" s="6"/>
      <c r="AO47" s="82"/>
      <c r="AP47" s="6"/>
      <c r="AQ47" s="82"/>
      <c r="AR47" s="6"/>
      <c r="AS47" s="82"/>
      <c r="AT47" s="82"/>
    </row>
    <row r="48" spans="1:46" ht="15">
      <c r="A48" s="64"/>
      <c r="B48" s="54"/>
      <c r="C48" s="54"/>
      <c r="D48" s="52"/>
      <c r="E48" s="54"/>
      <c r="F48" s="53"/>
      <c r="G48" s="52"/>
      <c r="H48" s="110"/>
      <c r="I48" s="110"/>
      <c r="J48" s="50"/>
      <c r="K48" s="109"/>
      <c r="L48" s="111"/>
      <c r="M48" s="102"/>
      <c r="N48" s="102"/>
      <c r="O48" s="102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82"/>
      <c r="AF48" s="82"/>
      <c r="AG48" s="82"/>
      <c r="AH48" s="5"/>
      <c r="AI48" s="6"/>
      <c r="AJ48" s="82"/>
      <c r="AK48" s="82"/>
      <c r="AL48" s="6"/>
      <c r="AM48" s="82"/>
      <c r="AN48" s="6"/>
      <c r="AO48" s="82"/>
      <c r="AP48" s="6"/>
      <c r="AQ48" s="82"/>
      <c r="AR48" s="6"/>
      <c r="AS48" s="82"/>
      <c r="AT48" s="82"/>
    </row>
    <row r="49" spans="1:46" ht="15">
      <c r="A49" s="64"/>
      <c r="B49" s="54"/>
      <c r="C49" s="54"/>
      <c r="D49" s="52"/>
      <c r="E49" s="54"/>
      <c r="F49" s="53"/>
      <c r="G49" s="52"/>
      <c r="H49" s="110"/>
      <c r="I49" s="110"/>
      <c r="J49" s="50"/>
      <c r="K49" s="109"/>
      <c r="L49" s="111"/>
      <c r="M49" s="102"/>
      <c r="N49" s="102"/>
      <c r="O49" s="102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82"/>
      <c r="AF49" s="82"/>
      <c r="AG49" s="82"/>
      <c r="AH49" s="5"/>
      <c r="AI49" s="6"/>
      <c r="AJ49" s="82"/>
      <c r="AK49" s="82"/>
      <c r="AL49" s="6"/>
      <c r="AM49" s="82"/>
      <c r="AN49" s="6"/>
      <c r="AO49" s="82"/>
      <c r="AP49" s="6"/>
      <c r="AQ49" s="82"/>
      <c r="AR49" s="6"/>
      <c r="AS49" s="82"/>
      <c r="AT49" s="82"/>
    </row>
    <row r="50" spans="1:46" ht="15">
      <c r="A50" s="64"/>
      <c r="B50" s="54"/>
      <c r="C50" s="54"/>
      <c r="D50" s="52"/>
      <c r="E50" s="54"/>
      <c r="F50" s="53"/>
      <c r="G50" s="52"/>
      <c r="H50" s="110"/>
      <c r="I50" s="110"/>
      <c r="J50" s="50"/>
      <c r="K50" s="109"/>
      <c r="L50" s="111"/>
      <c r="M50" s="102"/>
      <c r="N50" s="102"/>
      <c r="O50" s="102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82"/>
      <c r="AF50" s="82"/>
      <c r="AG50" s="82"/>
      <c r="AH50" s="5"/>
      <c r="AI50" s="6"/>
      <c r="AJ50" s="82"/>
      <c r="AK50" s="82"/>
      <c r="AL50" s="6"/>
      <c r="AM50" s="82"/>
      <c r="AN50" s="6"/>
      <c r="AO50" s="82"/>
      <c r="AP50" s="6"/>
      <c r="AQ50" s="82"/>
      <c r="AR50" s="6"/>
      <c r="AS50" s="82"/>
      <c r="AT50" s="82"/>
    </row>
    <row r="51" spans="1:53" ht="15">
      <c r="A51" s="64"/>
      <c r="B51" s="54"/>
      <c r="C51" s="54"/>
      <c r="D51" s="52"/>
      <c r="E51" s="54"/>
      <c r="F51" s="53"/>
      <c r="G51" s="52"/>
      <c r="H51" s="110"/>
      <c r="I51" s="110"/>
      <c r="J51" s="50"/>
      <c r="K51" s="109"/>
      <c r="L51" s="111"/>
      <c r="M51" s="102"/>
      <c r="N51" s="102"/>
      <c r="O51" s="102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88"/>
      <c r="AF51" s="88"/>
      <c r="AG51" s="88"/>
      <c r="AH51" s="5"/>
      <c r="AI51" s="6"/>
      <c r="AJ51" s="82"/>
      <c r="AK51" s="88"/>
      <c r="AL51" s="6"/>
      <c r="AM51" s="82"/>
      <c r="AN51" s="6"/>
      <c r="AO51" s="82"/>
      <c r="AP51" s="6"/>
      <c r="AQ51" s="82"/>
      <c r="AR51" s="6"/>
      <c r="AS51" s="82"/>
      <c r="AT51" s="88"/>
      <c r="AU51" s="87"/>
      <c r="AV51" s="87"/>
      <c r="AW51" s="87"/>
      <c r="AX51" s="87"/>
      <c r="AY51" s="87"/>
      <c r="AZ51" s="87"/>
      <c r="BA51" s="87"/>
    </row>
    <row r="52" spans="1:46" ht="15">
      <c r="A52" s="64"/>
      <c r="B52" s="54"/>
      <c r="C52" s="54"/>
      <c r="D52" s="52"/>
      <c r="E52" s="54"/>
      <c r="F52" s="53"/>
      <c r="G52" s="52"/>
      <c r="H52" s="110"/>
      <c r="I52" s="110"/>
      <c r="J52" s="50"/>
      <c r="K52" s="109"/>
      <c r="L52" s="111"/>
      <c r="M52" s="102"/>
      <c r="N52" s="102"/>
      <c r="O52" s="102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82"/>
      <c r="AF52" s="82"/>
      <c r="AG52" s="82"/>
      <c r="AH52" s="5"/>
      <c r="AI52" s="6"/>
      <c r="AJ52" s="82"/>
      <c r="AK52" s="82"/>
      <c r="AL52" s="6"/>
      <c r="AM52" s="82"/>
      <c r="AN52" s="6"/>
      <c r="AO52" s="82"/>
      <c r="AP52" s="6"/>
      <c r="AQ52" s="82"/>
      <c r="AR52" s="6"/>
      <c r="AS52" s="82"/>
      <c r="AT52" s="82"/>
    </row>
    <row r="53" spans="1:46" ht="15">
      <c r="A53" s="64"/>
      <c r="B53" s="54"/>
      <c r="C53" s="54"/>
      <c r="D53" s="52"/>
      <c r="E53" s="54"/>
      <c r="F53" s="53"/>
      <c r="G53" s="52"/>
      <c r="H53" s="110"/>
      <c r="I53" s="110"/>
      <c r="J53" s="50"/>
      <c r="K53" s="109"/>
      <c r="L53" s="111"/>
      <c r="M53" s="102"/>
      <c r="N53" s="102"/>
      <c r="O53" s="102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82"/>
      <c r="AF53" s="82"/>
      <c r="AG53" s="82"/>
      <c r="AH53" s="5"/>
      <c r="AI53" s="6"/>
      <c r="AJ53" s="82"/>
      <c r="AK53" s="82"/>
      <c r="AL53" s="6"/>
      <c r="AM53" s="82"/>
      <c r="AN53" s="6"/>
      <c r="AO53" s="82"/>
      <c r="AP53" s="6"/>
      <c r="AQ53" s="82"/>
      <c r="AR53" s="6"/>
      <c r="AS53" s="82"/>
      <c r="AT53" s="82"/>
    </row>
    <row r="54" spans="1:46" ht="12.75">
      <c r="A54" s="64"/>
      <c r="B54" s="54"/>
      <c r="C54" s="54"/>
      <c r="D54" s="52"/>
      <c r="E54" s="54"/>
      <c r="F54" s="53"/>
      <c r="G54" s="52"/>
      <c r="H54" s="110"/>
      <c r="I54" s="110"/>
      <c r="J54" s="50"/>
      <c r="K54" s="109"/>
      <c r="L54" s="84"/>
      <c r="M54" s="102"/>
      <c r="N54" s="102"/>
      <c r="O54" s="102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</row>
    <row r="55" spans="1:46" ht="12.75">
      <c r="A55" s="64"/>
      <c r="B55" s="54"/>
      <c r="C55" s="54"/>
      <c r="D55" s="52"/>
      <c r="E55" s="54"/>
      <c r="F55" s="53"/>
      <c r="G55" s="52"/>
      <c r="H55" s="110"/>
      <c r="I55" s="110"/>
      <c r="J55" s="50"/>
      <c r="K55" s="109"/>
      <c r="L55" s="84"/>
      <c r="M55" s="102"/>
      <c r="N55" s="102"/>
      <c r="O55" s="102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</row>
    <row r="56" spans="1:56" ht="12.75">
      <c r="A56" s="64"/>
      <c r="B56" s="54"/>
      <c r="C56" s="54"/>
      <c r="D56" s="52"/>
      <c r="E56" s="54"/>
      <c r="F56" s="53"/>
      <c r="G56" s="52"/>
      <c r="H56" s="110"/>
      <c r="I56" s="110"/>
      <c r="J56" s="50"/>
      <c r="K56" s="109"/>
      <c r="L56" s="84"/>
      <c r="M56" s="102"/>
      <c r="N56" s="102"/>
      <c r="O56" s="102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88"/>
      <c r="AF56" s="88"/>
      <c r="AG56" s="88"/>
      <c r="AH56" s="88"/>
      <c r="AI56" s="89"/>
      <c r="AJ56" s="82"/>
      <c r="AK56" s="88"/>
      <c r="AL56" s="88"/>
      <c r="AM56" s="82"/>
      <c r="AN56" s="88"/>
      <c r="AO56" s="82"/>
      <c r="AP56" s="88"/>
      <c r="AQ56" s="82"/>
      <c r="AR56" s="88"/>
      <c r="AS56" s="82"/>
      <c r="AT56" s="88"/>
      <c r="AU56" s="87"/>
      <c r="AV56" s="87"/>
      <c r="AW56" s="87"/>
      <c r="AX56" s="87"/>
      <c r="AY56" s="87"/>
      <c r="AZ56" s="87"/>
      <c r="BA56" s="87"/>
      <c r="BB56" s="87"/>
      <c r="BC56" s="87"/>
      <c r="BD56" s="87"/>
    </row>
    <row r="57" spans="1:56" ht="12.75">
      <c r="A57" s="64"/>
      <c r="B57" s="54"/>
      <c r="C57" s="54"/>
      <c r="D57" s="52"/>
      <c r="E57" s="54"/>
      <c r="F57" s="53"/>
      <c r="G57" s="52"/>
      <c r="H57" s="110"/>
      <c r="I57" s="110"/>
      <c r="J57" s="50"/>
      <c r="K57" s="109"/>
      <c r="L57" s="107"/>
      <c r="M57" s="102"/>
      <c r="N57" s="102"/>
      <c r="O57" s="102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88"/>
      <c r="AF57" s="88"/>
      <c r="AG57" s="88"/>
      <c r="AH57" s="88"/>
      <c r="AI57" s="89"/>
      <c r="AJ57" s="82"/>
      <c r="AK57" s="88"/>
      <c r="AL57" s="88"/>
      <c r="AM57" s="82"/>
      <c r="AN57" s="88"/>
      <c r="AO57" s="82"/>
      <c r="AP57" s="88"/>
      <c r="AQ57" s="82"/>
      <c r="AR57" s="88"/>
      <c r="AS57" s="82"/>
      <c r="AT57" s="88"/>
      <c r="AU57" s="87"/>
      <c r="AV57" s="87"/>
      <c r="AW57" s="87"/>
      <c r="AX57" s="87"/>
      <c r="AY57" s="87"/>
      <c r="AZ57" s="87"/>
      <c r="BA57" s="87"/>
      <c r="BB57" s="87"/>
      <c r="BC57" s="87"/>
      <c r="BD57" s="87"/>
    </row>
    <row r="58" spans="1:46" ht="12.75">
      <c r="A58" s="64"/>
      <c r="B58" s="54"/>
      <c r="C58" s="54"/>
      <c r="D58" s="52"/>
      <c r="E58" s="54"/>
      <c r="F58" s="53"/>
      <c r="G58" s="52"/>
      <c r="H58" s="110"/>
      <c r="I58" s="110"/>
      <c r="J58" s="50"/>
      <c r="K58" s="109"/>
      <c r="L58" s="107"/>
      <c r="M58" s="102"/>
      <c r="N58" s="102"/>
      <c r="O58" s="102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</row>
    <row r="59" spans="1:46" ht="12.75">
      <c r="A59" s="64"/>
      <c r="B59" s="54"/>
      <c r="C59" s="54"/>
      <c r="D59" s="52"/>
      <c r="E59" s="54"/>
      <c r="F59" s="53"/>
      <c r="G59" s="52"/>
      <c r="H59" s="110"/>
      <c r="I59" s="110"/>
      <c r="J59" s="50"/>
      <c r="K59" s="109"/>
      <c r="L59" s="107"/>
      <c r="M59" s="102"/>
      <c r="N59" s="102"/>
      <c r="O59" s="102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</row>
    <row r="60" spans="1:46" ht="12.75">
      <c r="A60" s="64"/>
      <c r="B60" s="54"/>
      <c r="C60" s="54"/>
      <c r="D60" s="52"/>
      <c r="E60" s="54"/>
      <c r="F60" s="53"/>
      <c r="G60" s="52"/>
      <c r="H60" s="110"/>
      <c r="I60" s="110"/>
      <c r="J60" s="50"/>
      <c r="K60" s="109"/>
      <c r="L60" s="107"/>
      <c r="M60" s="102"/>
      <c r="N60" s="102"/>
      <c r="O60" s="102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</row>
    <row r="61" spans="1:46" ht="12.75">
      <c r="A61" s="64"/>
      <c r="B61" s="54"/>
      <c r="C61" s="54"/>
      <c r="D61" s="52"/>
      <c r="E61" s="54"/>
      <c r="F61" s="53"/>
      <c r="G61" s="52"/>
      <c r="H61" s="110"/>
      <c r="I61" s="110"/>
      <c r="J61" s="50"/>
      <c r="K61" s="109"/>
      <c r="L61" s="107"/>
      <c r="M61" s="102"/>
      <c r="N61" s="102"/>
      <c r="O61" s="102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</row>
    <row r="62" spans="1:46" ht="12.75">
      <c r="A62" s="64"/>
      <c r="B62" s="54"/>
      <c r="C62" s="54"/>
      <c r="D62" s="52"/>
      <c r="E62" s="54"/>
      <c r="F62" s="53"/>
      <c r="G62" s="52"/>
      <c r="H62" s="110"/>
      <c r="I62" s="110"/>
      <c r="J62" s="50"/>
      <c r="K62" s="109"/>
      <c r="L62" s="107"/>
      <c r="M62" s="102"/>
      <c r="N62" s="102"/>
      <c r="O62" s="102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</row>
    <row r="63" spans="1:46" ht="12.75">
      <c r="A63" s="64"/>
      <c r="B63" s="54"/>
      <c r="C63" s="54"/>
      <c r="D63" s="52"/>
      <c r="E63" s="54"/>
      <c r="F63" s="53"/>
      <c r="G63" s="52"/>
      <c r="H63" s="110"/>
      <c r="I63" s="110"/>
      <c r="J63" s="50"/>
      <c r="K63" s="109"/>
      <c r="L63" s="107"/>
      <c r="M63" s="102"/>
      <c r="N63" s="102"/>
      <c r="O63" s="102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</row>
    <row r="64" spans="1:46" ht="12.75">
      <c r="A64" s="64"/>
      <c r="B64" s="54"/>
      <c r="C64" s="54"/>
      <c r="D64" s="52"/>
      <c r="E64" s="54"/>
      <c r="F64" s="53"/>
      <c r="G64" s="52"/>
      <c r="H64" s="110"/>
      <c r="I64" s="110"/>
      <c r="J64" s="50"/>
      <c r="K64" s="109"/>
      <c r="L64" s="107"/>
      <c r="M64" s="102"/>
      <c r="N64" s="102"/>
      <c r="O64" s="102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</row>
    <row r="65" spans="1:46" ht="12.75">
      <c r="A65" s="64"/>
      <c r="B65" s="54"/>
      <c r="C65" s="54"/>
      <c r="D65" s="52"/>
      <c r="E65" s="54"/>
      <c r="F65" s="53"/>
      <c r="G65" s="52"/>
      <c r="H65" s="110"/>
      <c r="I65" s="110"/>
      <c r="J65" s="50"/>
      <c r="K65" s="109"/>
      <c r="L65" s="107"/>
      <c r="M65" s="102"/>
      <c r="N65" s="102"/>
      <c r="O65" s="102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</row>
    <row r="66" spans="1:46" ht="12.75">
      <c r="A66" s="64"/>
      <c r="B66" s="54"/>
      <c r="C66" s="54"/>
      <c r="D66" s="52"/>
      <c r="E66" s="54"/>
      <c r="F66" s="53"/>
      <c r="G66" s="52"/>
      <c r="H66" s="110"/>
      <c r="I66" s="110"/>
      <c r="J66" s="50"/>
      <c r="K66" s="109"/>
      <c r="L66" s="107"/>
      <c r="M66" s="102"/>
      <c r="N66" s="102"/>
      <c r="O66" s="102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</row>
    <row r="67" spans="1:46" ht="12.75">
      <c r="A67" s="64"/>
      <c r="B67" s="54"/>
      <c r="C67" s="54"/>
      <c r="D67" s="52"/>
      <c r="E67" s="54"/>
      <c r="F67" s="53"/>
      <c r="G67" s="52"/>
      <c r="H67" s="110"/>
      <c r="I67" s="110"/>
      <c r="J67" s="50"/>
      <c r="K67" s="109"/>
      <c r="L67" s="107"/>
      <c r="M67" s="102"/>
      <c r="N67" s="102"/>
      <c r="O67" s="102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</row>
    <row r="68" spans="1:46" ht="12.75">
      <c r="A68" s="64"/>
      <c r="B68" s="54"/>
      <c r="C68" s="54"/>
      <c r="D68" s="52"/>
      <c r="E68" s="54"/>
      <c r="F68" s="53"/>
      <c r="G68" s="52"/>
      <c r="H68" s="110"/>
      <c r="I68" s="110"/>
      <c r="J68" s="50"/>
      <c r="K68" s="109"/>
      <c r="L68" s="107"/>
      <c r="M68" s="102"/>
      <c r="N68" s="102"/>
      <c r="O68" s="102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</row>
    <row r="69" spans="1:46" ht="12.75">
      <c r="A69" s="64"/>
      <c r="B69" s="54"/>
      <c r="C69" s="54"/>
      <c r="D69" s="52"/>
      <c r="E69" s="54"/>
      <c r="F69" s="53"/>
      <c r="G69" s="52"/>
      <c r="H69" s="110"/>
      <c r="I69" s="110"/>
      <c r="J69" s="50"/>
      <c r="K69" s="109"/>
      <c r="L69" s="107"/>
      <c r="M69" s="102"/>
      <c r="N69" s="102"/>
      <c r="O69" s="102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</row>
    <row r="70" spans="1:46" ht="12.75">
      <c r="A70" s="64"/>
      <c r="B70" s="54"/>
      <c r="C70" s="54"/>
      <c r="D70" s="52"/>
      <c r="E70" s="54"/>
      <c r="F70" s="53"/>
      <c r="G70" s="52"/>
      <c r="H70" s="110"/>
      <c r="I70" s="110"/>
      <c r="J70" s="50"/>
      <c r="K70" s="109"/>
      <c r="L70" s="107"/>
      <c r="M70" s="102"/>
      <c r="N70" s="102"/>
      <c r="O70" s="102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</row>
    <row r="71" spans="1:46" ht="12.75">
      <c r="A71" s="64"/>
      <c r="B71" s="54"/>
      <c r="C71" s="54"/>
      <c r="D71" s="52"/>
      <c r="E71" s="54"/>
      <c r="F71" s="53"/>
      <c r="G71" s="52"/>
      <c r="H71" s="110"/>
      <c r="I71" s="110"/>
      <c r="J71" s="50"/>
      <c r="K71" s="109"/>
      <c r="L71" s="107"/>
      <c r="M71" s="102"/>
      <c r="N71" s="102"/>
      <c r="O71" s="102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</row>
    <row r="72" spans="1:46" ht="12.75">
      <c r="A72" s="64"/>
      <c r="B72" s="54"/>
      <c r="C72" s="54"/>
      <c r="D72" s="52"/>
      <c r="E72" s="54"/>
      <c r="F72" s="53"/>
      <c r="G72" s="52"/>
      <c r="H72" s="110"/>
      <c r="I72" s="110"/>
      <c r="J72" s="50"/>
      <c r="K72" s="109"/>
      <c r="L72" s="107"/>
      <c r="M72" s="102"/>
      <c r="N72" s="102"/>
      <c r="O72" s="102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</row>
    <row r="73" spans="1:46" ht="12.75">
      <c r="A73" s="64"/>
      <c r="B73" s="54"/>
      <c r="C73" s="54"/>
      <c r="D73" s="52"/>
      <c r="E73" s="54"/>
      <c r="F73" s="53"/>
      <c r="G73" s="52"/>
      <c r="H73" s="110"/>
      <c r="I73" s="110"/>
      <c r="J73" s="50"/>
      <c r="K73" s="109"/>
      <c r="L73" s="107"/>
      <c r="M73" s="102"/>
      <c r="N73" s="102"/>
      <c r="O73" s="102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</row>
    <row r="74" spans="1:46" ht="12.75">
      <c r="A74" s="82"/>
      <c r="B74" s="82"/>
      <c r="C74" s="85"/>
      <c r="D74" s="52"/>
      <c r="E74" s="52"/>
      <c r="F74" s="52"/>
      <c r="G74" s="52"/>
      <c r="H74" s="52"/>
      <c r="I74" s="52"/>
      <c r="J74" s="50"/>
      <c r="K74" s="108"/>
      <c r="L74" s="107"/>
      <c r="M74" s="83"/>
      <c r="N74" s="106"/>
      <c r="O74" s="102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</row>
    <row r="75" spans="1:46" ht="12.75">
      <c r="A75" s="82"/>
      <c r="B75" s="82"/>
      <c r="C75" s="85"/>
      <c r="D75" s="52"/>
      <c r="E75" s="52"/>
      <c r="F75" s="52"/>
      <c r="G75" s="52"/>
      <c r="H75" s="52"/>
      <c r="I75" s="52"/>
      <c r="J75" s="50"/>
      <c r="K75" s="105"/>
      <c r="L75" s="104"/>
      <c r="M75" s="83"/>
      <c r="N75" s="103"/>
      <c r="O75" s="102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</row>
    <row r="76" spans="1:46" ht="12.75">
      <c r="A76" s="88"/>
      <c r="B76" s="88"/>
      <c r="C76" s="94"/>
      <c r="D76" s="93"/>
      <c r="E76" s="93"/>
      <c r="F76" s="93"/>
      <c r="G76" s="93"/>
      <c r="H76" s="93"/>
      <c r="I76" s="93"/>
      <c r="J76" s="92"/>
      <c r="K76" s="105"/>
      <c r="L76" s="104"/>
      <c r="M76" s="83"/>
      <c r="N76" s="103"/>
      <c r="O76" s="102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88"/>
      <c r="AF76" s="88"/>
      <c r="AG76" s="88"/>
      <c r="AH76" s="88"/>
      <c r="AI76" s="88"/>
      <c r="AJ76" s="82"/>
      <c r="AK76" s="88"/>
      <c r="AL76" s="88"/>
      <c r="AM76" s="82"/>
      <c r="AN76" s="88"/>
      <c r="AO76" s="82"/>
      <c r="AP76" s="88"/>
      <c r="AQ76" s="82"/>
      <c r="AR76" s="88"/>
      <c r="AS76" s="82"/>
      <c r="AT76" s="82"/>
    </row>
    <row r="77" spans="1:53" ht="12.75">
      <c r="A77" s="88"/>
      <c r="B77" s="88"/>
      <c r="C77" s="94"/>
      <c r="D77" s="93"/>
      <c r="E77" s="93"/>
      <c r="F77" s="93"/>
      <c r="G77" s="93"/>
      <c r="H77" s="93"/>
      <c r="I77" s="93"/>
      <c r="J77" s="92"/>
      <c r="K77" s="90"/>
      <c r="L77" s="91"/>
      <c r="M77" s="90"/>
      <c r="N77" s="103"/>
      <c r="O77" s="102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88"/>
      <c r="AF77" s="88"/>
      <c r="AG77" s="88"/>
      <c r="AH77" s="88"/>
      <c r="AI77" s="89"/>
      <c r="AJ77" s="82"/>
      <c r="AK77" s="88"/>
      <c r="AL77" s="88"/>
      <c r="AM77" s="82"/>
      <c r="AN77" s="88"/>
      <c r="AO77" s="82"/>
      <c r="AP77" s="88"/>
      <c r="AQ77" s="82"/>
      <c r="AR77" s="88"/>
      <c r="AS77" s="82"/>
      <c r="AT77" s="88"/>
      <c r="AU77" s="87"/>
      <c r="AV77" s="87"/>
      <c r="AW77" s="87"/>
      <c r="AX77" s="87"/>
      <c r="AY77" s="87"/>
      <c r="AZ77" s="87"/>
      <c r="BA77" s="87"/>
    </row>
    <row r="78" spans="1:53" ht="12.75">
      <c r="A78" s="88"/>
      <c r="B78" s="88"/>
      <c r="C78" s="94"/>
      <c r="D78" s="93"/>
      <c r="E78" s="93"/>
      <c r="F78" s="93"/>
      <c r="G78" s="93"/>
      <c r="H78" s="93"/>
      <c r="I78" s="93"/>
      <c r="J78" s="92"/>
      <c r="K78" s="90"/>
      <c r="L78" s="91"/>
      <c r="M78" s="90"/>
      <c r="N78" s="103"/>
      <c r="O78" s="102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88"/>
      <c r="AF78" s="88"/>
      <c r="AG78" s="88"/>
      <c r="AH78" s="88"/>
      <c r="AI78" s="89"/>
      <c r="AJ78" s="82"/>
      <c r="AK78" s="88"/>
      <c r="AL78" s="88"/>
      <c r="AM78" s="82"/>
      <c r="AN78" s="88"/>
      <c r="AO78" s="82"/>
      <c r="AP78" s="88"/>
      <c r="AQ78" s="82"/>
      <c r="AR78" s="88"/>
      <c r="AS78" s="82"/>
      <c r="AT78" s="88"/>
      <c r="AU78" s="87"/>
      <c r="AV78" s="87"/>
      <c r="AW78" s="87"/>
      <c r="AX78" s="87"/>
      <c r="AY78" s="87"/>
      <c r="AZ78" s="87"/>
      <c r="BA78" s="87"/>
    </row>
    <row r="79" spans="1:46" ht="12.75">
      <c r="A79" s="82"/>
      <c r="B79" s="82"/>
      <c r="C79" s="85"/>
      <c r="D79" s="52"/>
      <c r="E79" s="52"/>
      <c r="F79" s="52"/>
      <c r="G79" s="52"/>
      <c r="H79" s="52"/>
      <c r="I79" s="52"/>
      <c r="J79" s="50"/>
      <c r="K79" s="83"/>
      <c r="L79" s="84"/>
      <c r="M79" s="83"/>
      <c r="N79" s="103"/>
      <c r="O79" s="102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</row>
    <row r="80" spans="1:58" ht="12.75">
      <c r="A80" s="88"/>
      <c r="B80" s="88"/>
      <c r="C80" s="94"/>
      <c r="D80" s="93"/>
      <c r="E80" s="93"/>
      <c r="F80" s="93"/>
      <c r="G80" s="93"/>
      <c r="H80" s="93"/>
      <c r="I80" s="93"/>
      <c r="J80" s="92"/>
      <c r="K80" s="90"/>
      <c r="L80" s="91"/>
      <c r="M80" s="90"/>
      <c r="N80" s="103"/>
      <c r="O80" s="102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88"/>
      <c r="AF80" s="88"/>
      <c r="AG80" s="88"/>
      <c r="AH80" s="88"/>
      <c r="AI80" s="89"/>
      <c r="AJ80" s="82"/>
      <c r="AK80" s="88"/>
      <c r="AL80" s="88"/>
      <c r="AM80" s="82"/>
      <c r="AN80" s="88"/>
      <c r="AO80" s="82"/>
      <c r="AP80" s="88"/>
      <c r="AQ80" s="82"/>
      <c r="AR80" s="88"/>
      <c r="AS80" s="82"/>
      <c r="AT80" s="88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1:46" ht="12.75">
      <c r="A81" s="82"/>
      <c r="B81" s="82"/>
      <c r="C81" s="85"/>
      <c r="D81" s="52"/>
      <c r="E81" s="52"/>
      <c r="F81" s="52"/>
      <c r="G81" s="52"/>
      <c r="H81" s="52"/>
      <c r="I81" s="52"/>
      <c r="J81" s="50"/>
      <c r="K81" s="83"/>
      <c r="L81" s="84"/>
      <c r="M81" s="83"/>
      <c r="N81" s="103"/>
      <c r="O81" s="102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</row>
    <row r="82" spans="1:46" ht="12.75">
      <c r="A82" s="82"/>
      <c r="B82" s="82"/>
      <c r="C82" s="85"/>
      <c r="D82" s="52"/>
      <c r="E82" s="52"/>
      <c r="F82" s="52"/>
      <c r="G82" s="52"/>
      <c r="H82" s="52"/>
      <c r="I82" s="52"/>
      <c r="J82" s="50"/>
      <c r="K82" s="83"/>
      <c r="L82" s="84"/>
      <c r="M82" s="83"/>
      <c r="N82" s="103"/>
      <c r="O82" s="102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</row>
    <row r="83" spans="1:46" ht="12.75">
      <c r="A83" s="82"/>
      <c r="B83" s="82"/>
      <c r="C83" s="85"/>
      <c r="D83" s="52"/>
      <c r="E83" s="52"/>
      <c r="F83" s="52"/>
      <c r="G83" s="52"/>
      <c r="H83" s="52"/>
      <c r="I83" s="52"/>
      <c r="J83" s="50"/>
      <c r="K83" s="83"/>
      <c r="L83" s="84"/>
      <c r="M83" s="83"/>
      <c r="N83" s="103"/>
      <c r="O83" s="102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</row>
    <row r="84" spans="1:46" ht="12.75">
      <c r="A84" s="82"/>
      <c r="B84" s="82"/>
      <c r="C84" s="85"/>
      <c r="D84" s="52"/>
      <c r="E84" s="52"/>
      <c r="F84" s="52"/>
      <c r="G84" s="52"/>
      <c r="H84" s="52"/>
      <c r="I84" s="52"/>
      <c r="J84" s="50"/>
      <c r="K84" s="83"/>
      <c r="L84" s="84"/>
      <c r="M84" s="83"/>
      <c r="N84" s="103"/>
      <c r="O84" s="102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</row>
    <row r="85" spans="1:46" ht="12.75">
      <c r="A85" s="82"/>
      <c r="B85" s="82"/>
      <c r="C85" s="85"/>
      <c r="D85" s="52"/>
      <c r="E85" s="52"/>
      <c r="F85" s="52"/>
      <c r="G85" s="52"/>
      <c r="H85" s="52"/>
      <c r="I85" s="52"/>
      <c r="J85" s="50"/>
      <c r="K85" s="83"/>
      <c r="L85" s="84"/>
      <c r="M85" s="83"/>
      <c r="N85" s="103"/>
      <c r="O85" s="102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</row>
    <row r="86" spans="1:46" ht="12.75">
      <c r="A86" s="82"/>
      <c r="B86" s="82"/>
      <c r="C86" s="85"/>
      <c r="D86" s="52"/>
      <c r="E86" s="52"/>
      <c r="F86" s="52"/>
      <c r="G86" s="52"/>
      <c r="H86" s="52"/>
      <c r="I86" s="52"/>
      <c r="J86" s="50"/>
      <c r="K86" s="83"/>
      <c r="L86" s="84"/>
      <c r="M86" s="83"/>
      <c r="N86" s="103"/>
      <c r="O86" s="102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</row>
    <row r="87" spans="1:46" ht="12.75">
      <c r="A87" s="82"/>
      <c r="B87" s="82"/>
      <c r="C87" s="85"/>
      <c r="D87" s="52"/>
      <c r="E87" s="52"/>
      <c r="F87" s="52"/>
      <c r="G87" s="52"/>
      <c r="H87" s="52"/>
      <c r="I87" s="52"/>
      <c r="J87" s="50"/>
      <c r="K87" s="83"/>
      <c r="L87" s="84"/>
      <c r="M87" s="83"/>
      <c r="N87" s="103"/>
      <c r="O87" s="102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</row>
    <row r="88" spans="1:46" ht="12.75">
      <c r="A88" s="82"/>
      <c r="B88" s="82"/>
      <c r="C88" s="85"/>
      <c r="D88" s="52"/>
      <c r="E88" s="52"/>
      <c r="F88" s="52"/>
      <c r="G88" s="52"/>
      <c r="H88" s="52"/>
      <c r="I88" s="52"/>
      <c r="J88" s="50"/>
      <c r="K88" s="83"/>
      <c r="L88" s="84"/>
      <c r="M88" s="83"/>
      <c r="N88" s="103"/>
      <c r="O88" s="102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</row>
    <row r="89" spans="1:46" ht="12.75">
      <c r="A89" s="82"/>
      <c r="B89" s="82"/>
      <c r="C89" s="85"/>
      <c r="D89" s="52"/>
      <c r="E89" s="52"/>
      <c r="F89" s="52"/>
      <c r="G89" s="52"/>
      <c r="H89" s="52"/>
      <c r="I89" s="52"/>
      <c r="J89" s="50"/>
      <c r="K89" s="83"/>
      <c r="L89" s="84"/>
      <c r="M89" s="83"/>
      <c r="N89" s="103"/>
      <c r="O89" s="102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</row>
    <row r="90" spans="1:46" ht="12.75">
      <c r="A90" s="82"/>
      <c r="B90" s="82"/>
      <c r="C90" s="85"/>
      <c r="D90" s="52"/>
      <c r="E90" s="52"/>
      <c r="F90" s="52"/>
      <c r="G90" s="52"/>
      <c r="H90" s="52"/>
      <c r="I90" s="52"/>
      <c r="J90" s="50"/>
      <c r="K90" s="83"/>
      <c r="L90" s="84"/>
      <c r="M90" s="83"/>
      <c r="N90" s="83"/>
      <c r="O90" s="83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</row>
    <row r="91" spans="1:46" ht="12.75">
      <c r="A91" s="82"/>
      <c r="B91" s="82"/>
      <c r="C91" s="85"/>
      <c r="D91" s="52"/>
      <c r="E91" s="52"/>
      <c r="F91" s="52"/>
      <c r="G91" s="52"/>
      <c r="H91" s="52"/>
      <c r="I91" s="52"/>
      <c r="J91" s="50"/>
      <c r="K91" s="83"/>
      <c r="L91" s="84"/>
      <c r="M91" s="83"/>
      <c r="N91" s="83"/>
      <c r="O91" s="83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</row>
    <row r="92" spans="1:46" ht="12.75">
      <c r="A92" s="82"/>
      <c r="B92" s="82"/>
      <c r="C92" s="85"/>
      <c r="D92" s="52"/>
      <c r="E92" s="52"/>
      <c r="F92" s="52"/>
      <c r="G92" s="52"/>
      <c r="H92" s="52"/>
      <c r="I92" s="52"/>
      <c r="J92" s="50"/>
      <c r="K92" s="83"/>
      <c r="L92" s="84"/>
      <c r="M92" s="83"/>
      <c r="N92" s="83"/>
      <c r="O92" s="83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</row>
    <row r="93" spans="1:46" ht="12.75">
      <c r="A93" s="82"/>
      <c r="B93" s="82"/>
      <c r="C93" s="85"/>
      <c r="D93" s="52"/>
      <c r="E93" s="52"/>
      <c r="F93" s="52"/>
      <c r="G93" s="52"/>
      <c r="H93" s="52"/>
      <c r="I93" s="52"/>
      <c r="J93" s="50"/>
      <c r="K93" s="83"/>
      <c r="L93" s="84"/>
      <c r="M93" s="83"/>
      <c r="N93" s="83"/>
      <c r="O93" s="83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</row>
    <row r="94" spans="1:46" ht="12.75">
      <c r="A94" s="82"/>
      <c r="B94" s="82"/>
      <c r="C94" s="85"/>
      <c r="D94" s="52"/>
      <c r="E94" s="52"/>
      <c r="F94" s="52"/>
      <c r="G94" s="52"/>
      <c r="H94" s="52"/>
      <c r="I94" s="52"/>
      <c r="J94" s="50"/>
      <c r="K94" s="83"/>
      <c r="L94" s="84"/>
      <c r="M94" s="83"/>
      <c r="N94" s="83"/>
      <c r="O94" s="83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</row>
    <row r="95" spans="1:46" ht="12.75">
      <c r="A95" s="82"/>
      <c r="B95" s="82"/>
      <c r="C95" s="85"/>
      <c r="D95" s="52"/>
      <c r="E95" s="52"/>
      <c r="F95" s="52"/>
      <c r="G95" s="52"/>
      <c r="H95" s="52"/>
      <c r="I95" s="52"/>
      <c r="J95" s="50"/>
      <c r="K95" s="83"/>
      <c r="L95" s="84"/>
      <c r="M95" s="83"/>
      <c r="N95" s="83"/>
      <c r="O95" s="83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</row>
    <row r="96" spans="1:46" ht="12.75">
      <c r="A96" s="82"/>
      <c r="B96" s="82"/>
      <c r="C96" s="85"/>
      <c r="D96" s="52"/>
      <c r="E96" s="52"/>
      <c r="F96" s="52"/>
      <c r="G96" s="52"/>
      <c r="H96" s="52"/>
      <c r="I96" s="52"/>
      <c r="J96" s="50"/>
      <c r="K96" s="83"/>
      <c r="L96" s="84"/>
      <c r="M96" s="83"/>
      <c r="N96" s="83"/>
      <c r="O96" s="83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</row>
    <row r="97" spans="1:46" ht="12.75">
      <c r="A97" s="82"/>
      <c r="B97" s="82"/>
      <c r="C97" s="85"/>
      <c r="D97" s="52"/>
      <c r="E97" s="52"/>
      <c r="F97" s="52"/>
      <c r="G97" s="52"/>
      <c r="H97" s="52"/>
      <c r="I97" s="52"/>
      <c r="J97" s="50"/>
      <c r="K97" s="83"/>
      <c r="L97" s="84"/>
      <c r="M97" s="83"/>
      <c r="N97" s="83"/>
      <c r="O97" s="83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</row>
    <row r="98" spans="1:46" ht="12.75">
      <c r="A98" s="82"/>
      <c r="B98" s="82"/>
      <c r="C98" s="85"/>
      <c r="D98" s="52"/>
      <c r="E98" s="52"/>
      <c r="F98" s="52"/>
      <c r="G98" s="52"/>
      <c r="H98" s="52"/>
      <c r="I98" s="52"/>
      <c r="J98" s="50"/>
      <c r="K98" s="83"/>
      <c r="L98" s="84"/>
      <c r="M98" s="83"/>
      <c r="N98" s="83"/>
      <c r="O98" s="83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</row>
    <row r="99" spans="1:46" ht="12.75">
      <c r="A99" s="82"/>
      <c r="B99" s="82"/>
      <c r="C99" s="85"/>
      <c r="D99" s="52"/>
      <c r="E99" s="52"/>
      <c r="F99" s="52"/>
      <c r="G99" s="52"/>
      <c r="H99" s="52"/>
      <c r="I99" s="52"/>
      <c r="J99" s="50"/>
      <c r="K99" s="83"/>
      <c r="L99" s="84"/>
      <c r="M99" s="83"/>
      <c r="N99" s="83"/>
      <c r="O99" s="83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</row>
    <row r="100" spans="1:46" ht="12.75">
      <c r="A100" s="82"/>
      <c r="B100" s="82"/>
      <c r="C100" s="85"/>
      <c r="D100" s="52"/>
      <c r="E100" s="52"/>
      <c r="F100" s="52"/>
      <c r="G100" s="52"/>
      <c r="H100" s="52"/>
      <c r="I100" s="52"/>
      <c r="J100" s="50"/>
      <c r="K100" s="83"/>
      <c r="L100" s="84"/>
      <c r="M100" s="83"/>
      <c r="N100" s="83"/>
      <c r="O100" s="83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</row>
    <row r="101" spans="1:46" ht="12.75">
      <c r="A101" s="82"/>
      <c r="B101" s="82"/>
      <c r="C101" s="85"/>
      <c r="D101" s="52"/>
      <c r="E101" s="52"/>
      <c r="F101" s="52"/>
      <c r="G101" s="52"/>
      <c r="H101" s="52"/>
      <c r="I101" s="52"/>
      <c r="J101" s="50"/>
      <c r="K101" s="83"/>
      <c r="L101" s="84"/>
      <c r="M101" s="83"/>
      <c r="N101" s="83"/>
      <c r="O101" s="83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</row>
    <row r="102" spans="1:46" ht="12.75">
      <c r="A102" s="82"/>
      <c r="B102" s="82"/>
      <c r="C102" s="85"/>
      <c r="D102" s="52"/>
      <c r="E102" s="52"/>
      <c r="F102" s="52"/>
      <c r="G102" s="52"/>
      <c r="H102" s="52"/>
      <c r="I102" s="52"/>
      <c r="J102" s="50"/>
      <c r="K102" s="83"/>
      <c r="L102" s="84"/>
      <c r="M102" s="83"/>
      <c r="N102" s="83"/>
      <c r="O102" s="83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</row>
    <row r="103" spans="1:46" ht="12.75">
      <c r="A103" s="82"/>
      <c r="B103" s="82"/>
      <c r="C103" s="85"/>
      <c r="D103" s="52"/>
      <c r="E103" s="52"/>
      <c r="F103" s="52"/>
      <c r="G103" s="52"/>
      <c r="H103" s="52"/>
      <c r="I103" s="52"/>
      <c r="J103" s="50"/>
      <c r="K103" s="83"/>
      <c r="L103" s="84"/>
      <c r="M103" s="83"/>
      <c r="N103" s="83"/>
      <c r="O103" s="83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</row>
    <row r="104" spans="1:46" ht="12.75">
      <c r="A104" s="88"/>
      <c r="B104" s="96"/>
      <c r="C104" s="101"/>
      <c r="D104" s="100"/>
      <c r="E104" s="100"/>
      <c r="F104" s="100"/>
      <c r="G104" s="100"/>
      <c r="H104" s="100"/>
      <c r="I104" s="100"/>
      <c r="J104" s="97"/>
      <c r="K104" s="98"/>
      <c r="L104" s="99"/>
      <c r="M104" s="98"/>
      <c r="N104" s="98"/>
      <c r="O104" s="98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88"/>
      <c r="AF104" s="96"/>
      <c r="AG104" s="96"/>
      <c r="AH104" s="96"/>
      <c r="AI104" s="96"/>
      <c r="AJ104" s="96"/>
      <c r="AK104" s="96"/>
      <c r="AL104" s="96"/>
      <c r="AM104" s="96"/>
      <c r="AN104" s="82"/>
      <c r="AO104" s="82"/>
      <c r="AP104" s="82"/>
      <c r="AQ104" s="82"/>
      <c r="AR104" s="82"/>
      <c r="AS104" s="82"/>
      <c r="AT104" s="82"/>
    </row>
    <row r="105" spans="1:46" ht="12.75">
      <c r="A105" s="82"/>
      <c r="B105" s="82"/>
      <c r="C105" s="85"/>
      <c r="D105" s="52"/>
      <c r="E105" s="52"/>
      <c r="F105" s="52"/>
      <c r="G105" s="52"/>
      <c r="H105" s="52"/>
      <c r="I105" s="52"/>
      <c r="J105" s="50"/>
      <c r="K105" s="83"/>
      <c r="L105" s="84"/>
      <c r="M105" s="83"/>
      <c r="N105" s="83"/>
      <c r="O105" s="83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</row>
    <row r="106" spans="1:46" ht="12.75">
      <c r="A106" s="82"/>
      <c r="B106" s="82"/>
      <c r="C106" s="85"/>
      <c r="D106" s="52"/>
      <c r="E106" s="52"/>
      <c r="F106" s="52"/>
      <c r="G106" s="52"/>
      <c r="H106" s="52"/>
      <c r="I106" s="52"/>
      <c r="J106" s="50"/>
      <c r="K106" s="83"/>
      <c r="L106" s="84"/>
      <c r="M106" s="83"/>
      <c r="N106" s="83"/>
      <c r="O106" s="83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</row>
    <row r="107" spans="1:46" ht="12.75">
      <c r="A107" s="82"/>
      <c r="B107" s="82"/>
      <c r="C107" s="85"/>
      <c r="D107" s="52"/>
      <c r="E107" s="52"/>
      <c r="F107" s="52"/>
      <c r="G107" s="52"/>
      <c r="H107" s="52"/>
      <c r="I107" s="52"/>
      <c r="J107" s="50"/>
      <c r="K107" s="83"/>
      <c r="L107" s="84"/>
      <c r="M107" s="83"/>
      <c r="N107" s="83"/>
      <c r="O107" s="83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</row>
    <row r="108" spans="1:46" ht="12.75">
      <c r="A108" s="82"/>
      <c r="B108" s="82"/>
      <c r="C108" s="85"/>
      <c r="D108" s="52"/>
      <c r="E108" s="52"/>
      <c r="F108" s="52"/>
      <c r="G108" s="52"/>
      <c r="H108" s="52"/>
      <c r="I108" s="52"/>
      <c r="J108" s="50"/>
      <c r="K108" s="83"/>
      <c r="L108" s="84"/>
      <c r="M108" s="83"/>
      <c r="N108" s="83"/>
      <c r="O108" s="83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82"/>
      <c r="AF108" s="82"/>
      <c r="AG108" s="82"/>
      <c r="AH108" s="82"/>
      <c r="AI108" s="95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</row>
    <row r="109" spans="1:46" ht="12.75">
      <c r="A109" s="82"/>
      <c r="B109" s="82"/>
      <c r="C109" s="85"/>
      <c r="D109" s="52"/>
      <c r="E109" s="52"/>
      <c r="F109" s="52"/>
      <c r="G109" s="52"/>
      <c r="H109" s="52"/>
      <c r="I109" s="52"/>
      <c r="J109" s="50"/>
      <c r="K109" s="83"/>
      <c r="L109" s="84"/>
      <c r="M109" s="83"/>
      <c r="N109" s="83"/>
      <c r="O109" s="83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</row>
    <row r="110" spans="1:46" ht="12.75">
      <c r="A110" s="82"/>
      <c r="B110" s="82"/>
      <c r="C110" s="85"/>
      <c r="D110" s="52"/>
      <c r="E110" s="52"/>
      <c r="F110" s="52"/>
      <c r="G110" s="52"/>
      <c r="H110" s="52"/>
      <c r="I110" s="52"/>
      <c r="J110" s="50"/>
      <c r="K110" s="83"/>
      <c r="L110" s="84"/>
      <c r="M110" s="83"/>
      <c r="N110" s="83"/>
      <c r="O110" s="83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</row>
    <row r="111" spans="1:46" ht="12.75">
      <c r="A111" s="82"/>
      <c r="B111" s="82"/>
      <c r="C111" s="85"/>
      <c r="D111" s="52"/>
      <c r="E111" s="52"/>
      <c r="F111" s="52"/>
      <c r="G111" s="52"/>
      <c r="H111" s="52"/>
      <c r="I111" s="52"/>
      <c r="J111" s="50"/>
      <c r="K111" s="83"/>
      <c r="L111" s="84"/>
      <c r="M111" s="83"/>
      <c r="N111" s="83"/>
      <c r="O111" s="83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82"/>
      <c r="AF111" s="82"/>
      <c r="AG111" s="82"/>
      <c r="AH111" s="82"/>
      <c r="AI111" s="95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</row>
    <row r="112" spans="1:46" ht="12.75">
      <c r="A112" s="88"/>
      <c r="B112" s="88"/>
      <c r="C112" s="94"/>
      <c r="D112" s="93"/>
      <c r="E112" s="93"/>
      <c r="F112" s="93"/>
      <c r="G112" s="93"/>
      <c r="H112" s="93"/>
      <c r="I112" s="93"/>
      <c r="J112" s="92"/>
      <c r="K112" s="90"/>
      <c r="L112" s="91"/>
      <c r="M112" s="90"/>
      <c r="N112" s="90"/>
      <c r="O112" s="9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88"/>
      <c r="AF112" s="88"/>
      <c r="AG112" s="88"/>
      <c r="AH112" s="88"/>
      <c r="AI112" s="89"/>
      <c r="AJ112" s="82"/>
      <c r="AK112" s="88"/>
      <c r="AL112" s="88"/>
      <c r="AM112" s="82"/>
      <c r="AN112" s="88"/>
      <c r="AO112" s="82"/>
      <c r="AP112" s="82"/>
      <c r="AQ112" s="82"/>
      <c r="AR112" s="82"/>
      <c r="AS112" s="82"/>
      <c r="AT112" s="82"/>
    </row>
    <row r="113" spans="1:46" ht="12.75">
      <c r="A113" s="82"/>
      <c r="B113" s="82"/>
      <c r="C113" s="85"/>
      <c r="D113" s="52"/>
      <c r="E113" s="52"/>
      <c r="F113" s="52"/>
      <c r="G113" s="52"/>
      <c r="H113" s="52"/>
      <c r="I113" s="52"/>
      <c r="J113" s="50"/>
      <c r="K113" s="83"/>
      <c r="L113" s="84"/>
      <c r="M113" s="83"/>
      <c r="N113" s="83"/>
      <c r="O113" s="83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</row>
    <row r="114" spans="1:46" ht="12.75">
      <c r="A114" s="82"/>
      <c r="B114" s="82"/>
      <c r="C114" s="85"/>
      <c r="D114" s="52"/>
      <c r="E114" s="52"/>
      <c r="F114" s="52"/>
      <c r="G114" s="52"/>
      <c r="H114" s="52"/>
      <c r="I114" s="52"/>
      <c r="J114" s="50"/>
      <c r="K114" s="83"/>
      <c r="L114" s="84"/>
      <c r="M114" s="83"/>
      <c r="N114" s="83"/>
      <c r="O114" s="83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</row>
    <row r="115" spans="1:46" ht="12.75">
      <c r="A115" s="82"/>
      <c r="B115" s="82"/>
      <c r="C115" s="85"/>
      <c r="D115" s="52"/>
      <c r="E115" s="52"/>
      <c r="F115" s="52"/>
      <c r="G115" s="52"/>
      <c r="H115" s="52"/>
      <c r="I115" s="52"/>
      <c r="J115" s="50"/>
      <c r="K115" s="83"/>
      <c r="L115" s="84"/>
      <c r="M115" s="83"/>
      <c r="N115" s="83"/>
      <c r="O115" s="83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</row>
    <row r="116" spans="1:46" ht="12.75">
      <c r="A116" s="82"/>
      <c r="B116" s="82"/>
      <c r="C116" s="85"/>
      <c r="D116" s="52"/>
      <c r="E116" s="52"/>
      <c r="F116" s="52"/>
      <c r="G116" s="52"/>
      <c r="H116" s="52"/>
      <c r="I116" s="52"/>
      <c r="J116" s="50"/>
      <c r="K116" s="83"/>
      <c r="L116" s="84"/>
      <c r="M116" s="83"/>
      <c r="N116" s="83"/>
      <c r="O116" s="83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</row>
    <row r="117" spans="1:46" ht="12.75">
      <c r="A117" s="82"/>
      <c r="B117" s="82"/>
      <c r="C117" s="85"/>
      <c r="D117" s="52"/>
      <c r="E117" s="52"/>
      <c r="F117" s="52"/>
      <c r="G117" s="52"/>
      <c r="H117" s="52"/>
      <c r="I117" s="52"/>
      <c r="J117" s="50"/>
      <c r="K117" s="83"/>
      <c r="L117" s="84"/>
      <c r="M117" s="83"/>
      <c r="N117" s="83"/>
      <c r="O117" s="83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</row>
    <row r="118" spans="1:46" ht="12.75">
      <c r="A118" s="88"/>
      <c r="B118" s="88"/>
      <c r="C118" s="94"/>
      <c r="D118" s="93"/>
      <c r="E118" s="93"/>
      <c r="F118" s="93"/>
      <c r="G118" s="93"/>
      <c r="H118" s="93"/>
      <c r="I118" s="93"/>
      <c r="J118" s="92"/>
      <c r="K118" s="90"/>
      <c r="L118" s="91"/>
      <c r="M118" s="90"/>
      <c r="N118" s="90"/>
      <c r="O118" s="9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88"/>
      <c r="AF118" s="88"/>
      <c r="AG118" s="88"/>
      <c r="AH118" s="88"/>
      <c r="AI118" s="88"/>
      <c r="AJ118" s="82"/>
      <c r="AK118" s="88"/>
      <c r="AL118" s="88"/>
      <c r="AM118" s="82"/>
      <c r="AN118" s="88"/>
      <c r="AO118" s="82"/>
      <c r="AP118" s="88"/>
      <c r="AQ118" s="82"/>
      <c r="AR118" s="82"/>
      <c r="AS118" s="82"/>
      <c r="AT118" s="82"/>
    </row>
    <row r="119" spans="1:46" ht="12.75">
      <c r="A119" s="82"/>
      <c r="B119" s="82"/>
      <c r="C119" s="85"/>
      <c r="D119" s="52"/>
      <c r="E119" s="52"/>
      <c r="F119" s="52"/>
      <c r="G119" s="52"/>
      <c r="H119" s="52"/>
      <c r="I119" s="52"/>
      <c r="J119" s="50"/>
      <c r="K119" s="83"/>
      <c r="L119" s="84"/>
      <c r="M119" s="83"/>
      <c r="N119" s="83"/>
      <c r="O119" s="83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</row>
    <row r="120" spans="1:46" ht="12.75">
      <c r="A120" s="82"/>
      <c r="B120" s="82"/>
      <c r="C120" s="85"/>
      <c r="D120" s="52"/>
      <c r="E120" s="52"/>
      <c r="F120" s="52"/>
      <c r="G120" s="52"/>
      <c r="H120" s="52"/>
      <c r="I120" s="52"/>
      <c r="J120" s="50"/>
      <c r="K120" s="83"/>
      <c r="L120" s="84"/>
      <c r="M120" s="83"/>
      <c r="N120" s="83"/>
      <c r="O120" s="83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</row>
    <row r="121" spans="1:46" ht="12.75">
      <c r="A121" s="82"/>
      <c r="B121" s="82"/>
      <c r="C121" s="85"/>
      <c r="D121" s="52"/>
      <c r="E121" s="52"/>
      <c r="F121" s="52"/>
      <c r="G121" s="52"/>
      <c r="H121" s="52"/>
      <c r="I121" s="52"/>
      <c r="J121" s="50"/>
      <c r="K121" s="83"/>
      <c r="L121" s="84"/>
      <c r="M121" s="83"/>
      <c r="N121" s="83"/>
      <c r="O121" s="83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</row>
    <row r="122" spans="1:46" ht="12.75">
      <c r="A122" s="82"/>
      <c r="B122" s="82"/>
      <c r="C122" s="85"/>
      <c r="D122" s="52"/>
      <c r="E122" s="52"/>
      <c r="F122" s="52"/>
      <c r="G122" s="52"/>
      <c r="H122" s="52"/>
      <c r="I122" s="52"/>
      <c r="J122" s="50"/>
      <c r="K122" s="83"/>
      <c r="L122" s="84"/>
      <c r="M122" s="83"/>
      <c r="N122" s="83"/>
      <c r="O122" s="83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</row>
    <row r="123" spans="1:46" ht="12.75">
      <c r="A123" s="82"/>
      <c r="B123" s="82"/>
      <c r="C123" s="85"/>
      <c r="D123" s="52"/>
      <c r="E123" s="52"/>
      <c r="F123" s="52"/>
      <c r="G123" s="52"/>
      <c r="H123" s="52"/>
      <c r="I123" s="52"/>
      <c r="J123" s="50"/>
      <c r="K123" s="83"/>
      <c r="L123" s="84"/>
      <c r="M123" s="83"/>
      <c r="N123" s="83"/>
      <c r="O123" s="83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</row>
    <row r="124" spans="1:46" ht="12.75">
      <c r="A124" s="82"/>
      <c r="B124" s="82"/>
      <c r="C124" s="85"/>
      <c r="D124" s="52"/>
      <c r="E124" s="52"/>
      <c r="F124" s="52"/>
      <c r="G124" s="52"/>
      <c r="H124" s="52"/>
      <c r="I124" s="52"/>
      <c r="J124" s="50"/>
      <c r="K124" s="83"/>
      <c r="L124" s="84"/>
      <c r="M124" s="83"/>
      <c r="N124" s="83"/>
      <c r="O124" s="83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</row>
    <row r="125" spans="1:46" ht="12.75">
      <c r="A125" s="82"/>
      <c r="B125" s="82"/>
      <c r="C125" s="85"/>
      <c r="D125" s="52"/>
      <c r="E125" s="52"/>
      <c r="F125" s="52"/>
      <c r="G125" s="52"/>
      <c r="H125" s="52"/>
      <c r="I125" s="52"/>
      <c r="J125" s="50"/>
      <c r="K125" s="83"/>
      <c r="L125" s="84"/>
      <c r="M125" s="83"/>
      <c r="N125" s="83"/>
      <c r="O125" s="83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</row>
    <row r="126" spans="1:46" ht="12.75">
      <c r="A126" s="82"/>
      <c r="B126" s="82"/>
      <c r="C126" s="85"/>
      <c r="D126" s="52"/>
      <c r="E126" s="52"/>
      <c r="F126" s="52"/>
      <c r="G126" s="52"/>
      <c r="H126" s="52"/>
      <c r="I126" s="52"/>
      <c r="J126" s="50"/>
      <c r="K126" s="83"/>
      <c r="L126" s="84"/>
      <c r="M126" s="83"/>
      <c r="N126" s="83"/>
      <c r="O126" s="83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</row>
    <row r="127" spans="1:49" ht="12.75">
      <c r="A127" s="88"/>
      <c r="B127" s="88"/>
      <c r="C127" s="94"/>
      <c r="D127" s="93"/>
      <c r="E127" s="93"/>
      <c r="F127" s="93"/>
      <c r="G127" s="93"/>
      <c r="H127" s="93"/>
      <c r="I127" s="93"/>
      <c r="J127" s="92"/>
      <c r="K127" s="90"/>
      <c r="L127" s="91"/>
      <c r="M127" s="90"/>
      <c r="N127" s="90"/>
      <c r="O127" s="9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88"/>
      <c r="AF127" s="88"/>
      <c r="AG127" s="88"/>
      <c r="AH127" s="88"/>
      <c r="AI127" s="88"/>
      <c r="AJ127" s="82"/>
      <c r="AK127" s="88"/>
      <c r="AL127" s="88"/>
      <c r="AM127" s="82"/>
      <c r="AN127" s="88"/>
      <c r="AO127" s="82"/>
      <c r="AP127" s="88"/>
      <c r="AQ127" s="82"/>
      <c r="AR127" s="88"/>
      <c r="AS127" s="82"/>
      <c r="AT127" s="88"/>
      <c r="AU127" s="87"/>
      <c r="AV127" s="87"/>
      <c r="AW127" s="87"/>
    </row>
    <row r="128" spans="1:46" ht="12.75">
      <c r="A128" s="82"/>
      <c r="B128" s="82"/>
      <c r="C128" s="85"/>
      <c r="D128" s="52"/>
      <c r="E128" s="52"/>
      <c r="F128" s="52"/>
      <c r="G128" s="52"/>
      <c r="H128" s="52"/>
      <c r="I128" s="52"/>
      <c r="J128" s="50"/>
      <c r="K128" s="83"/>
      <c r="L128" s="84"/>
      <c r="M128" s="83"/>
      <c r="N128" s="83"/>
      <c r="O128" s="83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</row>
    <row r="129" spans="1:46" ht="12.75">
      <c r="A129" s="82"/>
      <c r="B129" s="82"/>
      <c r="C129" s="85"/>
      <c r="D129" s="52"/>
      <c r="E129" s="52"/>
      <c r="F129" s="52"/>
      <c r="G129" s="52"/>
      <c r="H129" s="52"/>
      <c r="I129" s="52"/>
      <c r="J129" s="50"/>
      <c r="K129" s="83"/>
      <c r="L129" s="84"/>
      <c r="M129" s="83"/>
      <c r="N129" s="83"/>
      <c r="O129" s="83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</row>
    <row r="130" spans="1:46" ht="12.75">
      <c r="A130" s="82"/>
      <c r="B130" s="82"/>
      <c r="C130" s="85"/>
      <c r="D130" s="52"/>
      <c r="E130" s="52"/>
      <c r="F130" s="52"/>
      <c r="G130" s="52"/>
      <c r="H130" s="52"/>
      <c r="I130" s="52"/>
      <c r="J130" s="50"/>
      <c r="K130" s="83"/>
      <c r="L130" s="84"/>
      <c r="M130" s="83"/>
      <c r="N130" s="83"/>
      <c r="O130" s="83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</row>
    <row r="131" spans="1:46" ht="12.75">
      <c r="A131" s="82"/>
      <c r="B131" s="82"/>
      <c r="C131" s="85"/>
      <c r="D131" s="52"/>
      <c r="E131" s="52"/>
      <c r="F131" s="52"/>
      <c r="G131" s="52"/>
      <c r="H131" s="52"/>
      <c r="I131" s="52"/>
      <c r="J131" s="50"/>
      <c r="K131" s="83"/>
      <c r="L131" s="84"/>
      <c r="M131" s="83"/>
      <c r="N131" s="83"/>
      <c r="O131" s="83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</row>
    <row r="132" spans="1:46" ht="12.75">
      <c r="A132" s="82"/>
      <c r="B132" s="82"/>
      <c r="C132" s="85"/>
      <c r="D132" s="52"/>
      <c r="E132" s="52"/>
      <c r="F132" s="52"/>
      <c r="G132" s="52"/>
      <c r="H132" s="52"/>
      <c r="I132" s="52"/>
      <c r="J132" s="50"/>
      <c r="K132" s="83"/>
      <c r="L132" s="84"/>
      <c r="M132" s="83"/>
      <c r="N132" s="83"/>
      <c r="O132" s="83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</row>
    <row r="133" spans="1:46" ht="12.75">
      <c r="A133" s="82"/>
      <c r="B133" s="82"/>
      <c r="C133" s="85"/>
      <c r="D133" s="52"/>
      <c r="E133" s="52"/>
      <c r="F133" s="52"/>
      <c r="G133" s="52"/>
      <c r="H133" s="52"/>
      <c r="I133" s="52"/>
      <c r="J133" s="50"/>
      <c r="K133" s="83"/>
      <c r="L133" s="84"/>
      <c r="M133" s="83"/>
      <c r="N133" s="83"/>
      <c r="O133" s="83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</row>
    <row r="134" spans="1:46" ht="12.75">
      <c r="A134" s="82"/>
      <c r="B134" s="82"/>
      <c r="C134" s="85"/>
      <c r="D134" s="52"/>
      <c r="E134" s="52"/>
      <c r="F134" s="52"/>
      <c r="G134" s="52"/>
      <c r="H134" s="52"/>
      <c r="I134" s="52"/>
      <c r="J134" s="50"/>
      <c r="K134" s="83"/>
      <c r="L134" s="84"/>
      <c r="M134" s="83"/>
      <c r="N134" s="83"/>
      <c r="O134" s="83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</row>
    <row r="135" spans="1:55" ht="12.75">
      <c r="A135" s="88"/>
      <c r="B135" s="88"/>
      <c r="C135" s="94"/>
      <c r="D135" s="93"/>
      <c r="E135" s="93"/>
      <c r="F135" s="93"/>
      <c r="G135" s="93"/>
      <c r="H135" s="93"/>
      <c r="I135" s="93"/>
      <c r="J135" s="92"/>
      <c r="K135" s="90"/>
      <c r="L135" s="91"/>
      <c r="M135" s="90"/>
      <c r="N135" s="90"/>
      <c r="O135" s="9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88"/>
      <c r="AF135" s="88"/>
      <c r="AG135" s="88"/>
      <c r="AH135" s="88"/>
      <c r="AI135" s="89"/>
      <c r="AJ135" s="82"/>
      <c r="AK135" s="88"/>
      <c r="AL135" s="88"/>
      <c r="AM135" s="82"/>
      <c r="AN135" s="88"/>
      <c r="AO135" s="82"/>
      <c r="AP135" s="88"/>
      <c r="AQ135" s="82"/>
      <c r="AR135" s="88"/>
      <c r="AS135" s="82"/>
      <c r="AT135" s="88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46" ht="12.75">
      <c r="A136" s="82"/>
      <c r="B136" s="82"/>
      <c r="C136" s="85"/>
      <c r="D136" s="52"/>
      <c r="E136" s="52"/>
      <c r="F136" s="52"/>
      <c r="G136" s="52"/>
      <c r="H136" s="52"/>
      <c r="I136" s="52"/>
      <c r="J136" s="50"/>
      <c r="K136" s="83"/>
      <c r="L136" s="84"/>
      <c r="M136" s="83"/>
      <c r="N136" s="83"/>
      <c r="O136" s="83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</row>
    <row r="137" spans="1:46" ht="12.75">
      <c r="A137" s="82"/>
      <c r="B137" s="82"/>
      <c r="C137" s="85"/>
      <c r="D137" s="52"/>
      <c r="E137" s="52"/>
      <c r="F137" s="52"/>
      <c r="G137" s="52"/>
      <c r="H137" s="52"/>
      <c r="I137" s="52"/>
      <c r="J137" s="50"/>
      <c r="K137" s="83"/>
      <c r="L137" s="84"/>
      <c r="M137" s="83"/>
      <c r="N137" s="83"/>
      <c r="O137" s="83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</row>
    <row r="138" spans="1:46" ht="11.25" customHeight="1">
      <c r="A138" s="88"/>
      <c r="B138" s="88"/>
      <c r="C138" s="94"/>
      <c r="D138" s="93"/>
      <c r="E138" s="93"/>
      <c r="F138" s="93"/>
      <c r="G138" s="93"/>
      <c r="H138" s="93"/>
      <c r="I138" s="93"/>
      <c r="J138" s="92"/>
      <c r="K138" s="90"/>
      <c r="L138" s="91"/>
      <c r="M138" s="90"/>
      <c r="N138" s="90"/>
      <c r="O138" s="9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88"/>
      <c r="AF138" s="88"/>
      <c r="AG138" s="88"/>
      <c r="AH138" s="88"/>
      <c r="AI138" s="89"/>
      <c r="AJ138" s="82"/>
      <c r="AK138" s="88"/>
      <c r="AL138" s="88"/>
      <c r="AM138" s="82"/>
      <c r="AN138" s="88"/>
      <c r="AO138" s="82"/>
      <c r="AP138" s="88"/>
      <c r="AQ138" s="82"/>
      <c r="AR138" s="88"/>
      <c r="AS138" s="82"/>
      <c r="AT138" s="88"/>
    </row>
    <row r="139" spans="1:46" ht="12.75">
      <c r="A139" s="82"/>
      <c r="B139" s="82"/>
      <c r="C139" s="85"/>
      <c r="D139" s="52"/>
      <c r="E139" s="52"/>
      <c r="F139" s="52"/>
      <c r="G139" s="52"/>
      <c r="H139" s="52"/>
      <c r="I139" s="52"/>
      <c r="J139" s="50"/>
      <c r="K139" s="83"/>
      <c r="L139" s="84"/>
      <c r="M139" s="83"/>
      <c r="N139" s="83"/>
      <c r="O139" s="83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</row>
    <row r="140" spans="1:46" ht="12.75">
      <c r="A140" s="82"/>
      <c r="B140" s="82"/>
      <c r="C140" s="85"/>
      <c r="D140" s="52"/>
      <c r="E140" s="52"/>
      <c r="F140" s="52"/>
      <c r="G140" s="52"/>
      <c r="H140" s="52"/>
      <c r="I140" s="52"/>
      <c r="J140" s="50"/>
      <c r="K140" s="83"/>
      <c r="L140" s="84"/>
      <c r="M140" s="83"/>
      <c r="N140" s="83"/>
      <c r="O140" s="83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</row>
    <row r="141" spans="1:46" ht="12.75">
      <c r="A141" s="82"/>
      <c r="B141" s="82"/>
      <c r="C141" s="85"/>
      <c r="D141" s="52"/>
      <c r="E141" s="52"/>
      <c r="F141" s="52"/>
      <c r="G141" s="52"/>
      <c r="H141" s="52"/>
      <c r="I141" s="52"/>
      <c r="J141" s="50"/>
      <c r="K141" s="83"/>
      <c r="L141" s="84"/>
      <c r="M141" s="83"/>
      <c r="N141" s="83"/>
      <c r="O141" s="83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</row>
    <row r="142" spans="1:46" ht="12.75">
      <c r="A142" s="82"/>
      <c r="B142" s="82"/>
      <c r="C142" s="85"/>
      <c r="D142" s="52"/>
      <c r="E142" s="52"/>
      <c r="F142" s="52"/>
      <c r="G142" s="52"/>
      <c r="H142" s="52"/>
      <c r="I142" s="52"/>
      <c r="J142" s="50"/>
      <c r="K142" s="83"/>
      <c r="L142" s="84"/>
      <c r="M142" s="83"/>
      <c r="N142" s="83"/>
      <c r="O142" s="83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</row>
    <row r="143" spans="1:48" ht="12.75">
      <c r="A143" s="88"/>
      <c r="B143" s="88"/>
      <c r="C143" s="94"/>
      <c r="D143" s="93"/>
      <c r="E143" s="93"/>
      <c r="F143" s="93"/>
      <c r="G143" s="93"/>
      <c r="H143" s="93"/>
      <c r="I143" s="93"/>
      <c r="J143" s="92"/>
      <c r="K143" s="90"/>
      <c r="L143" s="91"/>
      <c r="M143" s="90"/>
      <c r="N143" s="90"/>
      <c r="O143" s="9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88"/>
      <c r="AF143" s="88"/>
      <c r="AG143" s="88"/>
      <c r="AH143" s="88"/>
      <c r="AI143" s="89"/>
      <c r="AJ143" s="82"/>
      <c r="AK143" s="88"/>
      <c r="AL143" s="88"/>
      <c r="AM143" s="82"/>
      <c r="AN143" s="88"/>
      <c r="AO143" s="82"/>
      <c r="AP143" s="88"/>
      <c r="AQ143" s="82"/>
      <c r="AR143" s="88"/>
      <c r="AS143" s="82"/>
      <c r="AT143" s="88"/>
      <c r="AU143" s="87"/>
      <c r="AV143" s="86"/>
    </row>
    <row r="144" spans="1:46" ht="12.75">
      <c r="A144" s="82"/>
      <c r="B144" s="82"/>
      <c r="C144" s="85"/>
      <c r="D144" s="52"/>
      <c r="E144" s="52"/>
      <c r="F144" s="52"/>
      <c r="G144" s="52"/>
      <c r="H144" s="52"/>
      <c r="I144" s="52"/>
      <c r="J144" s="50"/>
      <c r="K144" s="83"/>
      <c r="L144" s="84"/>
      <c r="M144" s="83"/>
      <c r="N144" s="83"/>
      <c r="O144" s="83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</row>
    <row r="145" spans="1:46" ht="12.75">
      <c r="A145" s="82"/>
      <c r="B145" s="82"/>
      <c r="C145" s="85"/>
      <c r="D145" s="52"/>
      <c r="E145" s="52"/>
      <c r="F145" s="52"/>
      <c r="G145" s="52"/>
      <c r="H145" s="52"/>
      <c r="I145" s="52"/>
      <c r="J145" s="50"/>
      <c r="K145" s="83"/>
      <c r="L145" s="84"/>
      <c r="M145" s="83"/>
      <c r="N145" s="83"/>
      <c r="O145" s="83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</row>
    <row r="146" spans="1:46" ht="12.75">
      <c r="A146" s="82"/>
      <c r="B146" s="82"/>
      <c r="C146" s="85"/>
      <c r="D146" s="52"/>
      <c r="E146" s="52"/>
      <c r="F146" s="52"/>
      <c r="G146" s="52"/>
      <c r="H146" s="52"/>
      <c r="I146" s="52"/>
      <c r="J146" s="50"/>
      <c r="K146" s="83"/>
      <c r="L146" s="84"/>
      <c r="M146" s="83"/>
      <c r="N146" s="83"/>
      <c r="O146" s="83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</row>
    <row r="147" spans="1:46" ht="12.75">
      <c r="A147" s="82"/>
      <c r="B147" s="82"/>
      <c r="C147" s="85"/>
      <c r="D147" s="52"/>
      <c r="E147" s="52"/>
      <c r="F147" s="52"/>
      <c r="G147" s="52"/>
      <c r="H147" s="52"/>
      <c r="I147" s="52"/>
      <c r="J147" s="50"/>
      <c r="K147" s="83"/>
      <c r="L147" s="84"/>
      <c r="M147" s="83"/>
      <c r="N147" s="83"/>
      <c r="O147" s="83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</row>
    <row r="148" spans="1:46" ht="12.7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3"/>
      <c r="L148" s="84"/>
      <c r="M148" s="83"/>
      <c r="N148" s="83"/>
      <c r="O148" s="83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</row>
    <row r="149" spans="1:46" ht="12.7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3"/>
      <c r="L149" s="84"/>
      <c r="M149" s="83"/>
      <c r="N149" s="83"/>
      <c r="O149" s="83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50"/>
      <c r="AC149" s="50"/>
      <c r="AD149" s="50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</row>
    <row r="150" spans="1:46" ht="12.75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3"/>
      <c r="L150" s="84"/>
      <c r="M150" s="83"/>
      <c r="N150" s="83"/>
      <c r="O150" s="83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</row>
    <row r="151" spans="1:46" ht="12.75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3"/>
      <c r="L151" s="84"/>
      <c r="M151" s="83"/>
      <c r="N151" s="83"/>
      <c r="O151" s="83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</row>
    <row r="152" spans="1:46" ht="12.75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3"/>
      <c r="L152" s="84"/>
      <c r="M152" s="83"/>
      <c r="N152" s="83"/>
      <c r="O152" s="83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</row>
    <row r="153" spans="1:46" ht="12.75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3"/>
      <c r="L153" s="84"/>
      <c r="M153" s="83"/>
      <c r="N153" s="83"/>
      <c r="O153" s="83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</row>
    <row r="154" spans="1:46" ht="12.75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3"/>
      <c r="L154" s="84"/>
      <c r="M154" s="83"/>
      <c r="N154" s="83"/>
      <c r="O154" s="83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</row>
    <row r="155" spans="1:46" ht="12.75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3"/>
      <c r="L155" s="84"/>
      <c r="M155" s="83"/>
      <c r="N155" s="83"/>
      <c r="O155" s="83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</row>
    <row r="156" spans="1:46" ht="12.75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3"/>
      <c r="L156" s="84"/>
      <c r="M156" s="83"/>
      <c r="N156" s="83"/>
      <c r="O156" s="83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</row>
    <row r="157" spans="1:46" ht="12.75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3"/>
      <c r="L157" s="84"/>
      <c r="M157" s="83"/>
      <c r="N157" s="83"/>
      <c r="O157" s="83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</row>
    <row r="158" spans="1:46" ht="12.75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3"/>
      <c r="L158" s="84"/>
      <c r="M158" s="83"/>
      <c r="N158" s="83"/>
      <c r="O158" s="83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</row>
    <row r="159" spans="1:46" ht="12.75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3"/>
      <c r="L159" s="84"/>
      <c r="M159" s="83"/>
      <c r="N159" s="83"/>
      <c r="O159" s="83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</row>
    <row r="160" spans="1:46" ht="12.75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3"/>
      <c r="L160" s="84"/>
      <c r="M160" s="83"/>
      <c r="N160" s="83"/>
      <c r="O160" s="83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</row>
    <row r="161" spans="1:46" ht="12.75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3"/>
      <c r="L161" s="83"/>
      <c r="M161" s="83"/>
      <c r="N161" s="83"/>
      <c r="O161" s="83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</row>
    <row r="162" spans="1:46" ht="12.75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3"/>
      <c r="L162" s="83"/>
      <c r="M162" s="83"/>
      <c r="N162" s="83"/>
      <c r="O162" s="83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</row>
    <row r="163" spans="1:46" ht="12.75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3"/>
      <c r="L163" s="83"/>
      <c r="M163" s="83"/>
      <c r="N163" s="83"/>
      <c r="O163" s="83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</row>
    <row r="164" spans="1:46" ht="12.75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3"/>
      <c r="L164" s="83"/>
      <c r="M164" s="83"/>
      <c r="N164" s="83"/>
      <c r="O164" s="83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</row>
    <row r="165" spans="1:46" ht="12.75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3"/>
      <c r="L165" s="83"/>
      <c r="M165" s="83"/>
      <c r="N165" s="83"/>
      <c r="O165" s="83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</row>
    <row r="166" spans="1:46" ht="12.75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3"/>
      <c r="L166" s="83"/>
      <c r="M166" s="83"/>
      <c r="N166" s="83"/>
      <c r="O166" s="83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</row>
    <row r="167" spans="1:46" ht="12.75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3"/>
      <c r="L167" s="83"/>
      <c r="M167" s="83"/>
      <c r="N167" s="83"/>
      <c r="O167" s="83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</row>
    <row r="168" spans="1:46" ht="12.75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3"/>
      <c r="L168" s="83"/>
      <c r="M168" s="83"/>
      <c r="N168" s="83"/>
      <c r="O168" s="83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</row>
    <row r="169" spans="1:46" ht="12.75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3"/>
      <c r="L169" s="83"/>
      <c r="M169" s="83"/>
      <c r="N169" s="83"/>
      <c r="O169" s="83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</row>
    <row r="170" spans="1:46" ht="12.75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3"/>
      <c r="L170" s="83"/>
      <c r="M170" s="83"/>
      <c r="N170" s="83"/>
      <c r="O170" s="83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</row>
    <row r="171" spans="1:46" ht="12.75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3"/>
      <c r="L171" s="83"/>
      <c r="M171" s="83"/>
      <c r="N171" s="83"/>
      <c r="O171" s="83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</row>
    <row r="172" spans="1:46" ht="12.75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3"/>
      <c r="L172" s="83"/>
      <c r="M172" s="83"/>
      <c r="N172" s="83"/>
      <c r="O172" s="83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</row>
    <row r="173" spans="1:46" ht="12.75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3"/>
      <c r="L173" s="83"/>
      <c r="M173" s="83"/>
      <c r="N173" s="83"/>
      <c r="O173" s="83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</row>
    <row r="174" spans="1:46" ht="12.75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3"/>
      <c r="L174" s="83"/>
      <c r="M174" s="83"/>
      <c r="N174" s="83"/>
      <c r="O174" s="83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</row>
    <row r="175" spans="1:46" ht="12.75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3"/>
      <c r="L175" s="83"/>
      <c r="M175" s="83"/>
      <c r="N175" s="83"/>
      <c r="O175" s="83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</row>
    <row r="176" spans="1:46" ht="12.75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3"/>
      <c r="L176" s="83"/>
      <c r="M176" s="83"/>
      <c r="N176" s="83"/>
      <c r="O176" s="83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</row>
    <row r="177" spans="1:46" ht="12.75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3"/>
      <c r="L177" s="83"/>
      <c r="M177" s="83"/>
      <c r="N177" s="83"/>
      <c r="O177" s="83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</row>
    <row r="178" spans="1:46" ht="12.75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3"/>
      <c r="L178" s="83"/>
      <c r="M178" s="83"/>
      <c r="N178" s="83"/>
      <c r="O178" s="83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</row>
    <row r="179" spans="1:46" ht="12.7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3"/>
      <c r="L179" s="83"/>
      <c r="M179" s="83"/>
      <c r="N179" s="83"/>
      <c r="O179" s="83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</row>
    <row r="180" spans="1:46" ht="12.75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3"/>
      <c r="L180" s="83"/>
      <c r="M180" s="83"/>
      <c r="N180" s="83"/>
      <c r="O180" s="83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</row>
    <row r="181" spans="1:46" ht="12.75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3"/>
      <c r="L181" s="83"/>
      <c r="M181" s="83"/>
      <c r="N181" s="83"/>
      <c r="O181" s="83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</row>
    <row r="182" spans="1:46" ht="12.75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3"/>
      <c r="L182" s="83"/>
      <c r="M182" s="83"/>
      <c r="N182" s="83"/>
      <c r="O182" s="83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</row>
    <row r="183" spans="1:46" ht="12.75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3"/>
      <c r="L183" s="83"/>
      <c r="M183" s="83"/>
      <c r="N183" s="83"/>
      <c r="O183" s="83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</row>
    <row r="184" spans="1:46" ht="12.75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3"/>
      <c r="L184" s="83"/>
      <c r="M184" s="83"/>
      <c r="N184" s="83"/>
      <c r="O184" s="83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</row>
    <row r="185" spans="1:46" ht="12.75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3"/>
      <c r="L185" s="83"/>
      <c r="M185" s="83"/>
      <c r="N185" s="83"/>
      <c r="O185" s="83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</row>
    <row r="186" spans="1:46" ht="12.75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3"/>
      <c r="L186" s="83"/>
      <c r="M186" s="83"/>
      <c r="N186" s="83"/>
      <c r="O186" s="83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</row>
    <row r="187" spans="1:46" ht="12.75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3"/>
      <c r="L187" s="83"/>
      <c r="M187" s="83"/>
      <c r="N187" s="83"/>
      <c r="O187" s="83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</row>
    <row r="188" spans="1:46" ht="12.75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3"/>
      <c r="L188" s="83"/>
      <c r="M188" s="83"/>
      <c r="N188" s="83"/>
      <c r="O188" s="83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</row>
    <row r="189" spans="1:46" ht="12.75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3"/>
      <c r="L189" s="83"/>
      <c r="M189" s="83"/>
      <c r="N189" s="83"/>
      <c r="O189" s="83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</row>
    <row r="190" spans="1:46" ht="12.7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3"/>
      <c r="L190" s="83"/>
      <c r="M190" s="83"/>
      <c r="N190" s="83"/>
      <c r="O190" s="83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</row>
    <row r="191" spans="1:46" ht="12.75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3"/>
      <c r="L191" s="83"/>
      <c r="M191" s="83"/>
      <c r="N191" s="83"/>
      <c r="O191" s="83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</row>
    <row r="192" spans="1:46" ht="12.75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3"/>
      <c r="L192" s="83"/>
      <c r="M192" s="83"/>
      <c r="N192" s="83"/>
      <c r="O192" s="83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</row>
    <row r="193" spans="1:46" ht="12.7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3"/>
      <c r="L193" s="83"/>
      <c r="M193" s="83"/>
      <c r="N193" s="83"/>
      <c r="O193" s="83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</row>
    <row r="194" spans="1:46" ht="12.7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3"/>
      <c r="L194" s="83"/>
      <c r="M194" s="83"/>
      <c r="N194" s="83"/>
      <c r="O194" s="83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</row>
    <row r="195" spans="1:46" ht="12.75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3"/>
      <c r="L195" s="83"/>
      <c r="M195" s="83"/>
      <c r="N195" s="83"/>
      <c r="O195" s="83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</row>
    <row r="196" spans="1:46" ht="12.75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3"/>
      <c r="L196" s="83"/>
      <c r="M196" s="83"/>
      <c r="N196" s="83"/>
      <c r="O196" s="83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</row>
    <row r="197" spans="1:46" ht="12.75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3"/>
      <c r="L197" s="83"/>
      <c r="M197" s="83"/>
      <c r="N197" s="83"/>
      <c r="O197" s="83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</row>
    <row r="198" spans="1:46" ht="12.7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3"/>
      <c r="L198" s="83"/>
      <c r="M198" s="83"/>
      <c r="N198" s="83"/>
      <c r="O198" s="83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</row>
    <row r="199" spans="1:46" ht="12.75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3"/>
      <c r="L199" s="83"/>
      <c r="M199" s="83"/>
      <c r="N199" s="83"/>
      <c r="O199" s="83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</row>
    <row r="200" spans="1:46" ht="12.7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3"/>
      <c r="L200" s="83"/>
      <c r="M200" s="83"/>
      <c r="N200" s="83"/>
      <c r="O200" s="83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</row>
    <row r="201" spans="1:46" ht="12.75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3"/>
      <c r="L201" s="83"/>
      <c r="M201" s="83"/>
      <c r="N201" s="83"/>
      <c r="O201" s="83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</row>
    <row r="202" spans="1:46" ht="12.75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3"/>
      <c r="L202" s="83"/>
      <c r="M202" s="83"/>
      <c r="N202" s="83"/>
      <c r="O202" s="83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</row>
    <row r="203" spans="1:46" ht="12.75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3"/>
      <c r="L203" s="83"/>
      <c r="M203" s="83"/>
      <c r="N203" s="83"/>
      <c r="O203" s="83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</row>
    <row r="204" spans="1:46" ht="12.75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3"/>
      <c r="L204" s="83"/>
      <c r="M204" s="83"/>
      <c r="N204" s="83"/>
      <c r="O204" s="83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</row>
    <row r="205" spans="1:46" ht="12.75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3"/>
      <c r="L205" s="83"/>
      <c r="M205" s="83"/>
      <c r="N205" s="83"/>
      <c r="O205" s="83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</row>
    <row r="206" spans="1:46" ht="12.75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3"/>
      <c r="L206" s="83"/>
      <c r="M206" s="83"/>
      <c r="N206" s="83"/>
      <c r="O206" s="83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</row>
    <row r="207" spans="1:46" ht="12.75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3"/>
      <c r="L207" s="83"/>
      <c r="M207" s="83"/>
      <c r="N207" s="83"/>
      <c r="O207" s="83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</row>
    <row r="208" spans="1:46" ht="12.7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3"/>
      <c r="L208" s="83"/>
      <c r="M208" s="83"/>
      <c r="N208" s="83"/>
      <c r="O208" s="83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</row>
    <row r="209" spans="1:46" ht="12.75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3"/>
      <c r="L209" s="83"/>
      <c r="M209" s="83"/>
      <c r="N209" s="83"/>
      <c r="O209" s="83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</row>
    <row r="210" spans="1:46" ht="12.75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3"/>
      <c r="L210" s="83"/>
      <c r="M210" s="83"/>
      <c r="N210" s="83"/>
      <c r="O210" s="83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</row>
    <row r="211" spans="1:46" ht="12.75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3"/>
      <c r="L211" s="83"/>
      <c r="M211" s="83"/>
      <c r="N211" s="83"/>
      <c r="O211" s="83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</row>
    <row r="212" spans="1:46" ht="12.7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3"/>
      <c r="L212" s="83"/>
      <c r="M212" s="83"/>
      <c r="N212" s="83"/>
      <c r="O212" s="83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</row>
    <row r="213" spans="1:46" ht="12.75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3"/>
      <c r="L213" s="83"/>
      <c r="M213" s="83"/>
      <c r="N213" s="83"/>
      <c r="O213" s="83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</row>
    <row r="214" spans="1:46" ht="12.75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3"/>
      <c r="L214" s="83"/>
      <c r="M214" s="83"/>
      <c r="N214" s="83"/>
      <c r="O214" s="83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</row>
    <row r="215" spans="1:46" ht="12.75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3"/>
      <c r="L215" s="83"/>
      <c r="M215" s="83"/>
      <c r="N215" s="83"/>
      <c r="O215" s="83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</row>
    <row r="216" spans="1:46" ht="12.75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3"/>
      <c r="L216" s="83"/>
      <c r="M216" s="83"/>
      <c r="N216" s="83"/>
      <c r="O216" s="83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</row>
    <row r="217" spans="1:46" ht="12.75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3"/>
      <c r="L217" s="83"/>
      <c r="M217" s="83"/>
      <c r="N217" s="83"/>
      <c r="O217" s="83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</row>
    <row r="218" spans="1:46" ht="12.75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3"/>
      <c r="L218" s="83"/>
      <c r="M218" s="83"/>
      <c r="N218" s="83"/>
      <c r="O218" s="83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</row>
    <row r="219" spans="1:46" ht="12.75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3"/>
      <c r="L219" s="83"/>
      <c r="M219" s="83"/>
      <c r="N219" s="83"/>
      <c r="O219" s="83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</row>
    <row r="220" spans="1:46" ht="12.75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3"/>
      <c r="L220" s="83"/>
      <c r="M220" s="83"/>
      <c r="N220" s="83"/>
      <c r="O220" s="83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</row>
    <row r="221" spans="1:46" ht="12.75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3"/>
      <c r="L221" s="83"/>
      <c r="M221" s="83"/>
      <c r="N221" s="83"/>
      <c r="O221" s="83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</row>
    <row r="222" spans="1:46" ht="12.75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3"/>
      <c r="L222" s="83"/>
      <c r="M222" s="83"/>
      <c r="N222" s="83"/>
      <c r="O222" s="83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</row>
    <row r="223" spans="1:46" ht="12.75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3"/>
      <c r="L223" s="83"/>
      <c r="M223" s="83"/>
      <c r="N223" s="83"/>
      <c r="O223" s="83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</row>
    <row r="224" spans="1:46" ht="12.75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3"/>
      <c r="L224" s="83"/>
      <c r="M224" s="83"/>
      <c r="N224" s="83"/>
      <c r="O224" s="83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</row>
    <row r="225" spans="1:46" ht="12.75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3"/>
      <c r="L225" s="83"/>
      <c r="M225" s="83"/>
      <c r="N225" s="83"/>
      <c r="O225" s="83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</row>
    <row r="226" spans="1:46" ht="12.75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3"/>
      <c r="L226" s="83"/>
      <c r="M226" s="83"/>
      <c r="N226" s="83"/>
      <c r="O226" s="83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</row>
    <row r="227" spans="1:46" ht="12.75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3"/>
      <c r="L227" s="83"/>
      <c r="M227" s="83"/>
      <c r="N227" s="83"/>
      <c r="O227" s="83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</row>
    <row r="228" spans="1:46" ht="12.75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3"/>
      <c r="L228" s="83"/>
      <c r="M228" s="83"/>
      <c r="N228" s="83"/>
      <c r="O228" s="83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</row>
    <row r="229" spans="1:46" ht="12.75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3"/>
      <c r="L229" s="83"/>
      <c r="M229" s="83"/>
      <c r="N229" s="83"/>
      <c r="O229" s="83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</row>
    <row r="230" spans="1:46" ht="12.75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3"/>
      <c r="L230" s="83"/>
      <c r="M230" s="83"/>
      <c r="N230" s="83"/>
      <c r="O230" s="83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</row>
    <row r="231" spans="1:46" ht="12.75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3"/>
      <c r="L231" s="83"/>
      <c r="M231" s="83"/>
      <c r="N231" s="83"/>
      <c r="O231" s="83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</row>
    <row r="232" spans="1:46" ht="12.75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3"/>
      <c r="L232" s="83"/>
      <c r="M232" s="83"/>
      <c r="N232" s="83"/>
      <c r="O232" s="83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</row>
    <row r="233" spans="1:46" ht="12.75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3"/>
      <c r="L233" s="83"/>
      <c r="M233" s="83"/>
      <c r="N233" s="83"/>
      <c r="O233" s="83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</row>
    <row r="234" spans="1:46" ht="12.75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3"/>
      <c r="L234" s="83"/>
      <c r="M234" s="83"/>
      <c r="N234" s="83"/>
      <c r="O234" s="83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</row>
    <row r="235" spans="1:46" ht="12.75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3"/>
      <c r="L235" s="83"/>
      <c r="M235" s="83"/>
      <c r="N235" s="83"/>
      <c r="O235" s="83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</row>
    <row r="236" spans="1:46" ht="12.75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3"/>
      <c r="L236" s="83"/>
      <c r="M236" s="83"/>
      <c r="N236" s="83"/>
      <c r="O236" s="83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</row>
    <row r="237" spans="1:46" ht="12.75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3"/>
      <c r="L237" s="83"/>
      <c r="M237" s="83"/>
      <c r="N237" s="83"/>
      <c r="O237" s="83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</row>
    <row r="238" spans="1:46" ht="12.75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3"/>
      <c r="L238" s="83"/>
      <c r="M238" s="83"/>
      <c r="N238" s="83"/>
      <c r="O238" s="83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</row>
    <row r="239" spans="1:46" ht="12.75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3"/>
      <c r="L239" s="83"/>
      <c r="M239" s="83"/>
      <c r="N239" s="83"/>
      <c r="O239" s="83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</row>
    <row r="240" spans="1:46" ht="12.75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3"/>
      <c r="L240" s="83"/>
      <c r="M240" s="83"/>
      <c r="N240" s="83"/>
      <c r="O240" s="83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</row>
    <row r="241" spans="1:46" ht="12.75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3"/>
      <c r="L241" s="83"/>
      <c r="M241" s="83"/>
      <c r="N241" s="83"/>
      <c r="O241" s="83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</row>
    <row r="242" spans="1:46" ht="12.7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3"/>
      <c r="L242" s="83"/>
      <c r="M242" s="83"/>
      <c r="N242" s="83"/>
      <c r="O242" s="83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</row>
    <row r="243" spans="1:46" ht="12.75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3"/>
      <c r="L243" s="83"/>
      <c r="M243" s="83"/>
      <c r="N243" s="83"/>
      <c r="O243" s="83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</row>
    <row r="244" spans="1:46" ht="12.75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3"/>
      <c r="L244" s="83"/>
      <c r="M244" s="83"/>
      <c r="N244" s="83"/>
      <c r="O244" s="83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</row>
    <row r="245" spans="1:46" ht="12.75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3"/>
      <c r="L245" s="83"/>
      <c r="M245" s="83"/>
      <c r="N245" s="83"/>
      <c r="O245" s="83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</row>
    <row r="246" spans="1:46" ht="12.7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3"/>
      <c r="L246" s="83"/>
      <c r="M246" s="83"/>
      <c r="N246" s="83"/>
      <c r="O246" s="83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</row>
    <row r="247" spans="1:46" ht="12.75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3"/>
      <c r="L247" s="83"/>
      <c r="M247" s="83"/>
      <c r="N247" s="83"/>
      <c r="O247" s="83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</row>
    <row r="248" spans="1:46" ht="12.7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3"/>
      <c r="L248" s="83"/>
      <c r="M248" s="83"/>
      <c r="N248" s="83"/>
      <c r="O248" s="83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</row>
    <row r="249" spans="1:46" ht="12.75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3"/>
      <c r="L249" s="83"/>
      <c r="M249" s="83"/>
      <c r="N249" s="83"/>
      <c r="O249" s="83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</row>
    <row r="250" spans="1:46" ht="12.75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3"/>
      <c r="L250" s="83"/>
      <c r="M250" s="83"/>
      <c r="N250" s="83"/>
      <c r="O250" s="83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</row>
    <row r="251" spans="1:46" ht="12.75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3"/>
      <c r="L251" s="83"/>
      <c r="M251" s="83"/>
      <c r="N251" s="83"/>
      <c r="O251" s="83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</row>
    <row r="252" spans="1:46" ht="12.75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3"/>
      <c r="L252" s="83"/>
      <c r="M252" s="83"/>
      <c r="N252" s="83"/>
      <c r="O252" s="83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</row>
    <row r="253" spans="1:46" ht="12.75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3"/>
      <c r="L253" s="83"/>
      <c r="M253" s="83"/>
      <c r="N253" s="83"/>
      <c r="O253" s="83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</row>
    <row r="254" spans="1:46" ht="12.75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3"/>
      <c r="L254" s="83"/>
      <c r="M254" s="83"/>
      <c r="N254" s="83"/>
      <c r="O254" s="83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</row>
    <row r="255" spans="34:45" ht="12.75"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</row>
    <row r="256" spans="34:45" ht="12.75"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</row>
    <row r="257" spans="34:45" ht="12.75"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</row>
    <row r="258" spans="34:45" ht="12.75"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</row>
    <row r="259" spans="34:45" ht="12.75"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</row>
    <row r="260" spans="34:45" ht="12.75"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</row>
    <row r="261" spans="34:45" ht="12.75"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</row>
    <row r="262" spans="34:45" ht="12.75"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</row>
    <row r="263" spans="34:45" ht="12.75"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</row>
    <row r="264" spans="34:45" ht="12.75"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</row>
    <row r="265" spans="34:45" ht="12.75"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</row>
    <row r="266" spans="34:45" ht="12.75"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</row>
    <row r="267" spans="34:45" ht="12.75"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</row>
    <row r="268" spans="34:45" ht="12.75"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</row>
    <row r="269" spans="34:45" ht="12.75"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</row>
    <row r="270" spans="34:45" ht="12.75"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</row>
    <row r="271" spans="34:45" ht="12.75"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</row>
    <row r="272" spans="34:45" ht="12.75"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</row>
    <row r="273" spans="34:45" ht="12.75"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</row>
    <row r="274" spans="34:45" ht="12.75"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</row>
    <row r="275" spans="34:45" ht="12.75"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</row>
    <row r="276" spans="34:45" ht="12.75"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</row>
    <row r="277" spans="34:45" ht="12.75"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</row>
    <row r="278" spans="34:45" ht="12.75"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</row>
    <row r="279" spans="34:45" ht="12.75"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</row>
    <row r="280" spans="34:45" ht="12.75"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</row>
  </sheetData>
  <mergeCells count="1">
    <mergeCell ref="T13:U13"/>
  </mergeCells>
  <printOptions gridLines="1"/>
  <pageMargins left="0.196850393700787" right="0.196850393700787" top="0.984251968503937" bottom="0.984251968503937" header="0.511811023622047" footer="0.511811023622047"/>
  <pageSetup fitToHeight="2" orientation="landscape" paperSize="9" scale="1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3"/>
  <sheetViews>
    <sheetView workbookViewId="0" topLeftCell="D1">
      <pane ySplit="14" topLeftCell="A15" activePane="bottomLeft" state="frozen"/>
      <selection pane="topLeft" activeCell="D1" sqref="D1"/>
      <selection pane="bottomLeft" activeCell="P7" sqref="P7"/>
    </sheetView>
  </sheetViews>
  <sheetFormatPr defaultColWidth="9.140625" defaultRowHeight="11.25"/>
  <cols>
    <col min="1" max="1" width="27.5714285714286" style="38" customWidth="1"/>
    <col min="2" max="3" width="9.14285714285714" style="37" customWidth="1"/>
    <col min="4" max="4" width="4.85714285714286" style="37" customWidth="1"/>
    <col min="5" max="5" width="8.57142857142857" style="37" customWidth="1"/>
    <col min="6" max="6" width="11" style="37" customWidth="1"/>
    <col min="7" max="7" width="4.71428571428571" style="37" customWidth="1"/>
    <col min="8" max="9" width="9.14285714285714" style="37" customWidth="1"/>
    <col min="10" max="11" width="21.1428571428571" style="37" customWidth="1"/>
    <col min="12" max="15" width="9.14285714285714" style="37" customWidth="1"/>
    <col min="16" max="16" width="12.4285714285714" style="37" customWidth="1"/>
    <col min="17" max="17" width="12.1428571428571" style="37" customWidth="1"/>
    <col min="18" max="18" width="14.8571428571429" style="37" customWidth="1"/>
    <col min="19" max="19" width="16.5714285714286" style="37" customWidth="1"/>
    <col min="20" max="20" width="25.7142857142857" style="37" customWidth="1"/>
    <col min="21" max="21" width="9.14285714285714" style="37" customWidth="1"/>
    <col min="22" max="16384" width="9.14285714285714" style="37"/>
  </cols>
  <sheetData>
    <row r="1" spans="1:21" ht="12.75" thickBot="1">
      <c r="A1" s="80" t="s">
        <v>19</v>
      </c>
      <c r="B1" s="23"/>
      <c r="C1" s="8"/>
      <c r="D1" s="8"/>
      <c r="E1" s="8"/>
      <c r="F1" s="8"/>
      <c r="H1" s="140"/>
      <c r="I1" s="140"/>
      <c r="J1" s="142"/>
      <c r="K1" s="4"/>
      <c r="U1" s="4"/>
    </row>
    <row r="2" spans="1:21" ht="12.75" thickBot="1">
      <c r="A2" s="65" t="s">
        <v>121</v>
      </c>
      <c r="B2" s="79">
        <v>42370</v>
      </c>
      <c r="C2" s="7"/>
      <c r="D2" s="7"/>
      <c r="E2" s="69"/>
      <c r="F2" s="69"/>
      <c r="H2" s="140"/>
      <c r="I2" s="64"/>
      <c r="J2" s="64"/>
      <c r="K2" s="134"/>
      <c r="U2" s="144"/>
    </row>
    <row r="3" spans="1:20" ht="12.75" thickBot="1">
      <c r="A3" s="65" t="s">
        <v>93</v>
      </c>
      <c r="B3" s="74">
        <f>input_verzekerd_bedrag</f>
        <v>14000</v>
      </c>
      <c r="C3" s="7"/>
      <c r="D3" s="7"/>
      <c r="E3" s="75"/>
      <c r="F3" s="75"/>
      <c r="H3" s="143"/>
      <c r="I3" s="64"/>
      <c r="J3" s="64"/>
      <c r="K3" s="139" t="s">
        <v>98</v>
      </c>
      <c r="L3" s="129"/>
      <c r="M3" s="129"/>
      <c r="N3" s="129"/>
      <c r="O3" s="129" t="s">
        <v>120</v>
      </c>
      <c r="P3" s="129" t="s">
        <v>12</v>
      </c>
      <c r="Q3" s="129" t="s">
        <v>9</v>
      </c>
      <c r="R3" s="130"/>
      <c r="T3" s="39"/>
    </row>
    <row r="4" spans="1:20" ht="12.75" thickBot="1">
      <c r="A4" s="65" t="s">
        <v>26</v>
      </c>
      <c r="B4" s="77">
        <v>1</v>
      </c>
      <c r="C4" s="7"/>
      <c r="D4" s="7"/>
      <c r="E4" s="75"/>
      <c r="F4" s="75"/>
      <c r="G4" s="75"/>
      <c r="H4" s="7"/>
      <c r="I4" s="7"/>
      <c r="K4" s="145"/>
      <c r="L4" s="131"/>
      <c r="M4" s="131" t="s">
        <v>32</v>
      </c>
      <c r="N4" s="131" t="s">
        <v>78</v>
      </c>
      <c r="O4" s="135">
        <v>0</v>
      </c>
      <c r="P4" s="135">
        <v>1</v>
      </c>
      <c r="Q4" s="135" t="s">
        <v>101</v>
      </c>
      <c r="R4" s="146"/>
      <c r="T4" s="39"/>
    </row>
    <row r="5" spans="1:20" ht="12.75" thickBot="1">
      <c r="A5" s="65" t="s">
        <v>104</v>
      </c>
      <c r="B5" s="76" t="s">
        <v>50</v>
      </c>
      <c r="C5" s="7"/>
      <c r="D5" s="7"/>
      <c r="E5" s="75"/>
      <c r="F5" s="75"/>
      <c r="G5" s="75"/>
      <c r="H5" s="7"/>
      <c r="I5" s="7"/>
      <c r="J5" s="82"/>
      <c r="K5" s="132"/>
      <c r="L5" s="133"/>
      <c r="M5" s="136">
        <f>J15</f>
        <v>0</v>
      </c>
      <c r="N5" s="136">
        <f>S15</f>
        <v>0</v>
      </c>
      <c r="O5" s="137">
        <f>N5*O4</f>
        <v>0</v>
      </c>
      <c r="P5" s="137">
        <f>N5*P4</f>
        <v>0</v>
      </c>
      <c r="Q5" s="133"/>
      <c r="R5" s="138"/>
      <c r="T5" s="50"/>
    </row>
    <row r="6" spans="1:20" ht="12.75" thickBot="1">
      <c r="A6" s="65" t="s">
        <v>3</v>
      </c>
      <c r="B6" s="74">
        <v>1</v>
      </c>
      <c r="C6" s="70" t="s">
        <v>8</v>
      </c>
      <c r="D6" s="7"/>
      <c r="E6" s="7"/>
      <c r="F6" s="7"/>
      <c r="G6" s="7"/>
      <c r="H6" s="7"/>
      <c r="I6" s="7"/>
      <c r="J6" s="82"/>
      <c r="K6" s="82"/>
      <c r="L6" s="82"/>
      <c r="M6" s="82"/>
      <c r="N6" s="82"/>
      <c r="O6" s="82"/>
      <c r="P6" s="82"/>
      <c r="Q6" s="71"/>
      <c r="R6" s="82"/>
      <c r="S6" s="82"/>
      <c r="T6" s="82"/>
    </row>
    <row r="7" spans="1:20" ht="12.75" thickBot="1">
      <c r="A7" s="65" t="s">
        <v>97</v>
      </c>
      <c r="B7" s="74">
        <v>0</v>
      </c>
      <c r="C7" s="7"/>
      <c r="D7" s="7"/>
      <c r="E7" s="69"/>
      <c r="F7" s="69"/>
      <c r="G7" s="69"/>
      <c r="H7" s="7"/>
      <c r="I7" s="7"/>
      <c r="J7" s="7"/>
      <c r="K7" s="7"/>
      <c r="L7" s="7"/>
      <c r="M7" s="7"/>
      <c r="N7" s="7"/>
      <c r="O7" s="7"/>
      <c r="P7" s="71"/>
      <c r="Q7" s="7"/>
      <c r="R7" s="71"/>
      <c r="S7" s="71"/>
      <c r="T7" s="71"/>
    </row>
    <row r="8" spans="1:20" ht="12.75" thickBot="1">
      <c r="A8" s="65" t="s">
        <v>96</v>
      </c>
      <c r="B8" s="73">
        <v>0.20</v>
      </c>
      <c r="C8" s="7" t="s">
        <v>25</v>
      </c>
      <c r="D8" s="7"/>
      <c r="E8" s="69"/>
      <c r="F8" s="69"/>
      <c r="G8" s="69"/>
      <c r="H8" s="7"/>
      <c r="I8" s="7"/>
      <c r="J8" s="7"/>
      <c r="M8" s="72"/>
      <c r="N8" s="7"/>
      <c r="O8" s="7"/>
      <c r="P8" s="7"/>
      <c r="Q8" s="7"/>
      <c r="R8" s="7"/>
      <c r="S8" s="71"/>
      <c r="T8" s="7"/>
    </row>
    <row r="9" spans="4:20" ht="12.75" thickBot="1">
      <c r="D9" s="7"/>
      <c r="E9" s="69"/>
      <c r="F9" s="69"/>
      <c r="G9" s="69"/>
      <c r="H9" s="7"/>
      <c r="I9" s="7"/>
      <c r="J9" s="7"/>
      <c r="K9" s="72"/>
      <c r="L9" s="72"/>
      <c r="M9" s="72"/>
      <c r="N9" s="7"/>
      <c r="O9" s="7"/>
      <c r="P9" s="7"/>
      <c r="Q9" s="7"/>
      <c r="R9" s="7"/>
      <c r="S9" s="71"/>
      <c r="T9" s="7"/>
    </row>
    <row r="10" spans="1:20" ht="12.75" thickBot="1">
      <c r="A10" s="65" t="s">
        <v>65</v>
      </c>
      <c r="B10" s="158">
        <v>24</v>
      </c>
      <c r="C10" s="122" t="s">
        <v>2</v>
      </c>
      <c r="D10" s="7"/>
      <c r="E10" s="69"/>
      <c r="F10" s="69"/>
      <c r="G10" s="69"/>
      <c r="H10" s="7"/>
      <c r="I10" s="7"/>
      <c r="J10" s="7"/>
      <c r="K10" s="72"/>
      <c r="L10" s="72"/>
      <c r="M10" s="72"/>
      <c r="N10" s="7"/>
      <c r="O10" s="7"/>
      <c r="P10" s="7"/>
      <c r="Q10" s="7"/>
      <c r="R10" s="7"/>
      <c r="S10" s="71"/>
      <c r="T10" s="7"/>
    </row>
    <row r="11" spans="1:20" ht="12.75" thickBot="1">
      <c r="A11" s="65" t="s">
        <v>65</v>
      </c>
      <c r="B11" s="158">
        <v>0</v>
      </c>
      <c r="C11" s="122" t="s">
        <v>33</v>
      </c>
      <c r="D11" s="7"/>
      <c r="E11" s="69"/>
      <c r="F11" s="69"/>
      <c r="G11" s="69"/>
      <c r="H11" s="7"/>
      <c r="I11" s="7"/>
      <c r="J11" s="7"/>
      <c r="K11" s="172" t="s">
        <v>73</v>
      </c>
      <c r="L11" s="173"/>
      <c r="M11" s="72"/>
      <c r="N11" s="7"/>
      <c r="O11" s="7"/>
      <c r="P11" s="7"/>
      <c r="Q11" s="7" t="s">
        <v>57</v>
      </c>
      <c r="R11" s="7"/>
      <c r="S11" s="71"/>
      <c r="T11" s="7"/>
    </row>
    <row r="12" spans="1:20" ht="12.75" thickBot="1">
      <c r="A12" s="65" t="s">
        <v>64</v>
      </c>
      <c r="B12" s="157">
        <v>0.10</v>
      </c>
      <c r="C12" s="70"/>
      <c r="D12" s="69"/>
      <c r="E12" s="69"/>
      <c r="F12" s="69"/>
      <c r="G12" s="69"/>
      <c r="H12" s="7"/>
      <c r="I12" s="7"/>
      <c r="J12" s="7"/>
      <c r="K12" s="62" t="s">
        <v>78</v>
      </c>
      <c r="L12" s="61" t="s">
        <v>78</v>
      </c>
      <c r="M12" s="64"/>
      <c r="N12" s="7"/>
      <c r="O12" s="7" t="s">
        <v>46</v>
      </c>
      <c r="P12" s="68" t="s">
        <v>123</v>
      </c>
      <c r="Q12" s="7" t="s">
        <v>81</v>
      </c>
      <c r="R12" s="67" t="s">
        <v>58</v>
      </c>
      <c r="S12" s="67" t="s">
        <v>21</v>
      </c>
      <c r="T12" s="66"/>
    </row>
    <row r="13" spans="1:20" ht="12.75" thickBot="1">
      <c r="A13" s="65"/>
      <c r="B13" s="7"/>
      <c r="C13" s="7"/>
      <c r="D13" s="7"/>
      <c r="E13" s="7"/>
      <c r="F13" s="7"/>
      <c r="G13" s="7"/>
      <c r="H13" s="7"/>
      <c r="I13" s="7"/>
      <c r="J13" s="7"/>
      <c r="K13" s="62" t="s">
        <v>53</v>
      </c>
      <c r="L13" s="61" t="s">
        <v>110</v>
      </c>
      <c r="M13" s="64" t="s">
        <v>0</v>
      </c>
      <c r="N13" s="7" t="s">
        <v>0</v>
      </c>
      <c r="O13" s="7" t="s">
        <v>36</v>
      </c>
      <c r="P13" s="63" t="s">
        <v>70</v>
      </c>
      <c r="Q13" s="58" t="s">
        <v>56</v>
      </c>
      <c r="R13" s="62" t="s">
        <v>53</v>
      </c>
      <c r="S13" s="62" t="s">
        <v>62</v>
      </c>
      <c r="T13" s="61" t="s">
        <v>72</v>
      </c>
    </row>
    <row r="14" spans="1:20" ht="25.5" thickBot="1">
      <c r="A14" s="124" t="s">
        <v>124</v>
      </c>
      <c r="B14" s="58" t="s">
        <v>105</v>
      </c>
      <c r="C14" s="58" t="s">
        <v>44</v>
      </c>
      <c r="D14" s="58" t="s">
        <v>92</v>
      </c>
      <c r="E14" s="58" t="s">
        <v>52</v>
      </c>
      <c r="F14" s="58" t="s">
        <v>51</v>
      </c>
      <c r="G14" s="58" t="s">
        <v>92</v>
      </c>
      <c r="H14" s="60" t="s">
        <v>67</v>
      </c>
      <c r="I14" s="58" t="s">
        <v>6</v>
      </c>
      <c r="J14" s="58" t="s">
        <v>35</v>
      </c>
      <c r="K14" s="57" t="s">
        <v>17</v>
      </c>
      <c r="L14" s="56" t="s">
        <v>17</v>
      </c>
      <c r="M14" s="58" t="s">
        <v>116</v>
      </c>
      <c r="N14" s="58" t="s">
        <v>37</v>
      </c>
      <c r="O14" s="58" t="s">
        <v>80</v>
      </c>
      <c r="P14" s="59" t="s">
        <v>87</v>
      </c>
      <c r="Q14" s="50">
        <f>prudent*VLOOKUP(D15,pooltar,2)*J15/1000*(1+VLOOKUP(B$6,betalingstermijn,2))</f>
        <v>0</v>
      </c>
      <c r="R14" s="57" t="s">
        <v>9</v>
      </c>
      <c r="S14" s="57" t="s">
        <v>17</v>
      </c>
      <c r="T14" s="56" t="s">
        <v>103</v>
      </c>
    </row>
    <row r="15" spans="1:20" ht="12.75">
      <c r="A15" s="120">
        <v>5279</v>
      </c>
      <c r="B15" s="128" t="str">
        <f>input_geslacht</f>
        <v>Man</v>
      </c>
      <c r="C15" s="54">
        <f>input_geboortedatum</f>
        <v>36526</v>
      </c>
      <c r="D15" s="52">
        <f>ROUNDDOWN(YEARFRAC(C15,B$2),0)</f>
        <v>16</v>
      </c>
      <c r="E15" s="128">
        <f>input_geslacht_partner</f>
        <v>0</v>
      </c>
      <c r="F15" s="53">
        <f>input_geboortedatum_partner</f>
        <v>0</v>
      </c>
      <c r="G15" s="52" t="str">
        <f>IF(F15&gt;0,ROUNDDOWN(YEARFRAC(F15,B$2),0),"")</f>
        <v/>
      </c>
      <c r="H15" s="51">
        <f>IF(F15&gt;0,B$3,0)</f>
        <v>0</v>
      </c>
      <c r="I15" s="50">
        <f>IF(F15&gt;0,VLOOKUP(G15,CWANW,2),0)</f>
        <v>0</v>
      </c>
      <c r="J15" s="50">
        <f>I15*H15</f>
        <v>0</v>
      </c>
      <c r="K15" s="50">
        <f>VLOOKUP(D15,geenpool,2)*J15/1000*(1+VLOOKUP(D15,VPOR,2)*VLOOKUP($B$4,Cluster,2))*(1+VLOOKUP(B$6,betalingstermijn,2))</f>
        <v>0</v>
      </c>
      <c r="L15" s="50">
        <f>VLOOKUP(D15,pooltar,2)*J15/1000*(1+VLOOKUP(D15,VPOR,2)*VLOOKUP($B$4,Cluster,2))*(1+VLOOKUP(B$6,betalingstermijn,2))</f>
        <v>0</v>
      </c>
      <c r="M15" s="50">
        <f>K15/(1-Provisie)-K15</f>
        <v>0</v>
      </c>
      <c r="N15" s="50">
        <f>L15/(1-Provisie)-L15</f>
        <v>0</v>
      </c>
      <c r="O15" s="50">
        <f>IF(J15&gt;0,OpslagANW,0)</f>
        <v>0</v>
      </c>
      <c r="P15" s="50">
        <f>VLOOKUP($D15,pooltar,2)*$J15/1000*(1+VLOOKUP($B$6,betalingstermijn,2))</f>
        <v>0</v>
      </c>
      <c r="Q15" s="50"/>
      <c r="R15" s="50">
        <f>K15+M15+O15</f>
        <v>0</v>
      </c>
      <c r="S15" s="50">
        <f>L15+N15+O15</f>
        <v>0</v>
      </c>
      <c r="T15" s="50">
        <f>S15-Q14</f>
        <v>0</v>
      </c>
    </row>
    <row r="16" spans="1:20" ht="12.75">
      <c r="A16" s="55"/>
      <c r="B16" s="54"/>
      <c r="C16" s="54"/>
      <c r="D16" s="52"/>
      <c r="E16" s="54"/>
      <c r="F16" s="53"/>
      <c r="G16" s="52"/>
      <c r="H16" s="51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ht="12.75">
      <c r="A17" s="55"/>
      <c r="B17" s="54"/>
      <c r="C17" s="54"/>
      <c r="D17" s="52"/>
      <c r="E17" s="54"/>
      <c r="F17" s="53"/>
      <c r="G17" s="52"/>
      <c r="H17" s="5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ht="12.75">
      <c r="A18" s="55"/>
      <c r="B18" s="54"/>
      <c r="C18" s="54"/>
      <c r="D18" s="52"/>
      <c r="E18" s="54"/>
      <c r="F18" s="53"/>
      <c r="G18" s="52"/>
      <c r="H18" s="51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ht="12.75">
      <c r="A19" s="55"/>
      <c r="B19" s="54"/>
      <c r="C19" s="54"/>
      <c r="D19" s="52"/>
      <c r="E19" s="54"/>
      <c r="F19" s="53"/>
      <c r="G19" s="52"/>
      <c r="H19" s="51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ht="12.75">
      <c r="A20" s="55"/>
      <c r="B20" s="54"/>
      <c r="C20" s="54"/>
      <c r="D20" s="52"/>
      <c r="E20" s="54"/>
      <c r="F20" s="53"/>
      <c r="G20" s="52"/>
      <c r="H20" s="51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2.75">
      <c r="A21" s="55"/>
      <c r="B21" s="54"/>
      <c r="C21" s="54"/>
      <c r="D21" s="52"/>
      <c r="E21" s="54"/>
      <c r="F21" s="53"/>
      <c r="G21" s="52"/>
      <c r="H21" s="51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ht="12.75">
      <c r="A22" s="55"/>
      <c r="B22" s="54"/>
      <c r="C22" s="54"/>
      <c r="D22" s="52"/>
      <c r="E22" s="54"/>
      <c r="F22" s="53"/>
      <c r="G22" s="52"/>
      <c r="H22" s="51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2.75">
      <c r="A23" s="55"/>
      <c r="B23" s="54"/>
      <c r="C23" s="54"/>
      <c r="D23" s="52"/>
      <c r="E23" s="54"/>
      <c r="F23" s="53"/>
      <c r="G23" s="52"/>
      <c r="H23" s="51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2.75">
      <c r="A24" s="55"/>
      <c r="B24" s="54"/>
      <c r="C24" s="54"/>
      <c r="D24" s="52"/>
      <c r="E24" s="54"/>
      <c r="F24" s="53"/>
      <c r="G24" s="52"/>
      <c r="H24" s="51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2.75">
      <c r="A25" s="55"/>
      <c r="B25" s="54"/>
      <c r="C25" s="54"/>
      <c r="D25" s="52"/>
      <c r="E25" s="54"/>
      <c r="F25" s="53"/>
      <c r="G25" s="52"/>
      <c r="H25" s="5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20" ht="12.75">
      <c r="A26" s="55"/>
      <c r="B26" s="54"/>
      <c r="C26" s="54"/>
      <c r="D26" s="52"/>
      <c r="E26" s="54"/>
      <c r="F26" s="53"/>
      <c r="G26" s="52"/>
      <c r="H26" s="51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ht="12.75">
      <c r="A27" s="55"/>
      <c r="B27" s="54"/>
      <c r="C27" s="54"/>
      <c r="D27" s="52"/>
      <c r="E27" s="54"/>
      <c r="F27" s="53"/>
      <c r="G27" s="52"/>
      <c r="H27" s="51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ht="12.75">
      <c r="A28" s="55"/>
      <c r="B28" s="54"/>
      <c r="C28" s="54"/>
      <c r="D28" s="52"/>
      <c r="E28" s="54"/>
      <c r="F28" s="53"/>
      <c r="G28" s="52"/>
      <c r="H28" s="51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12.75">
      <c r="A29" s="55"/>
      <c r="B29" s="54"/>
      <c r="C29" s="54"/>
      <c r="D29" s="52"/>
      <c r="E29" s="54"/>
      <c r="F29" s="53"/>
      <c r="G29" s="52"/>
      <c r="H29" s="51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5" ht="12.75">
      <c r="A30" s="55"/>
      <c r="B30" s="54"/>
      <c r="C30" s="54"/>
      <c r="D30" s="52"/>
      <c r="E30" s="54"/>
      <c r="F30" s="53"/>
      <c r="G30" s="52"/>
      <c r="H30" s="51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147"/>
      <c r="U30" s="149"/>
      <c r="V30" s="148"/>
      <c r="W30" s="121"/>
      <c r="X30" s="121"/>
      <c r="Y30" s="121"/>
    </row>
    <row r="31" spans="1:25" ht="12.75">
      <c r="A31" s="55"/>
      <c r="B31" s="54"/>
      <c r="C31" s="54"/>
      <c r="D31" s="52"/>
      <c r="E31" s="54"/>
      <c r="F31" s="53"/>
      <c r="G31" s="52"/>
      <c r="H31" s="51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W31" s="121"/>
      <c r="X31" s="121"/>
      <c r="Y31" s="121"/>
    </row>
    <row r="32" spans="1:25" ht="12.75">
      <c r="A32" s="55"/>
      <c r="B32" s="54"/>
      <c r="C32" s="54"/>
      <c r="D32" s="52"/>
      <c r="E32" s="54"/>
      <c r="F32" s="53"/>
      <c r="G32" s="52"/>
      <c r="H32" s="51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W32" s="121"/>
      <c r="X32" s="121"/>
      <c r="Y32" s="121"/>
    </row>
    <row r="33" spans="1:25" ht="12.75">
      <c r="A33" s="55"/>
      <c r="B33" s="54"/>
      <c r="C33" s="54"/>
      <c r="D33" s="52"/>
      <c r="E33" s="54"/>
      <c r="F33" s="53"/>
      <c r="G33" s="52"/>
      <c r="H33" s="51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W33" s="121"/>
      <c r="X33" s="121"/>
      <c r="Y33" s="121"/>
    </row>
    <row r="34" spans="1:25" ht="12.75">
      <c r="A34" s="55"/>
      <c r="B34" s="54"/>
      <c r="C34" s="54"/>
      <c r="D34" s="52"/>
      <c r="E34" s="54"/>
      <c r="F34" s="53"/>
      <c r="G34" s="52"/>
      <c r="H34" s="51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121"/>
      <c r="U34" s="121"/>
      <c r="V34" s="121"/>
      <c r="W34" s="121"/>
      <c r="X34" s="121"/>
      <c r="Y34" s="121"/>
    </row>
    <row r="35" spans="1:25" ht="12.75">
      <c r="A35" s="55"/>
      <c r="B35" s="54"/>
      <c r="C35" s="54"/>
      <c r="D35" s="52"/>
      <c r="E35" s="54"/>
      <c r="F35" s="53"/>
      <c r="G35" s="52"/>
      <c r="H35" s="51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121"/>
      <c r="U35" s="121"/>
      <c r="V35" s="121"/>
      <c r="W35" s="121"/>
      <c r="X35" s="121"/>
      <c r="Y35" s="121"/>
    </row>
    <row r="36" spans="1:25" ht="12.75">
      <c r="A36" s="55"/>
      <c r="B36" s="54"/>
      <c r="C36" s="54"/>
      <c r="D36" s="52"/>
      <c r="E36" s="54"/>
      <c r="F36" s="53"/>
      <c r="G36" s="52"/>
      <c r="H36" s="51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U36" s="121"/>
      <c r="V36" s="121"/>
      <c r="W36" s="121"/>
      <c r="X36" s="121"/>
      <c r="Y36" s="121"/>
    </row>
    <row r="37" spans="1:20" ht="12.75">
      <c r="A37" s="55"/>
      <c r="B37" s="54"/>
      <c r="C37" s="54"/>
      <c r="D37" s="52"/>
      <c r="E37" s="54"/>
      <c r="F37" s="53"/>
      <c r="G37" s="52"/>
      <c r="H37" s="51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1:20" ht="12.75">
      <c r="A38" s="55"/>
      <c r="B38" s="54"/>
      <c r="C38" s="54"/>
      <c r="D38" s="52"/>
      <c r="E38" s="54"/>
      <c r="F38" s="53"/>
      <c r="G38" s="52"/>
      <c r="H38" s="51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ht="12.75">
      <c r="A39" s="55"/>
      <c r="B39" s="54"/>
      <c r="C39" s="54"/>
      <c r="D39" s="52"/>
      <c r="E39" s="54"/>
      <c r="F39" s="53"/>
      <c r="G39" s="52"/>
      <c r="H39" s="51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ht="12.75">
      <c r="A40" s="55"/>
      <c r="B40" s="54"/>
      <c r="C40" s="54"/>
      <c r="D40" s="52"/>
      <c r="E40" s="54"/>
      <c r="F40" s="53"/>
      <c r="G40" s="52"/>
      <c r="H40" s="51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</row>
    <row r="41" spans="1:20" ht="12.75">
      <c r="A41" s="55"/>
      <c r="B41" s="54"/>
      <c r="C41" s="54"/>
      <c r="D41" s="52"/>
      <c r="E41" s="54"/>
      <c r="F41" s="53"/>
      <c r="G41" s="52"/>
      <c r="H41" s="51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 ht="12.75">
      <c r="A42" s="55"/>
      <c r="B42" s="54"/>
      <c r="C42" s="54"/>
      <c r="D42" s="52"/>
      <c r="E42" s="54"/>
      <c r="F42" s="53"/>
      <c r="G42" s="52"/>
      <c r="H42" s="51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ht="12.75">
      <c r="A43" s="55"/>
      <c r="B43" s="54"/>
      <c r="C43" s="54"/>
      <c r="D43" s="52"/>
      <c r="E43" s="54"/>
      <c r="F43" s="53"/>
      <c r="G43" s="52"/>
      <c r="H43" s="5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12.75">
      <c r="A44" s="55"/>
      <c r="B44" s="54"/>
      <c r="C44" s="54"/>
      <c r="D44" s="52"/>
      <c r="E44" s="54"/>
      <c r="F44" s="53"/>
      <c r="G44" s="52"/>
      <c r="H44" s="5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1:20" ht="12.75">
      <c r="A45" s="55"/>
      <c r="B45" s="54"/>
      <c r="C45" s="54"/>
      <c r="D45" s="52"/>
      <c r="E45" s="54"/>
      <c r="F45" s="53"/>
      <c r="G45" s="52"/>
      <c r="H45" s="51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ht="12.75">
      <c r="A46" s="55"/>
      <c r="B46" s="54"/>
      <c r="C46" s="54"/>
      <c r="D46" s="52"/>
      <c r="E46" s="54"/>
      <c r="F46" s="53"/>
      <c r="G46" s="52"/>
      <c r="H46" s="51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1:20" ht="12.75">
      <c r="A47" s="55"/>
      <c r="B47" s="54"/>
      <c r="C47" s="54"/>
      <c r="D47" s="52"/>
      <c r="E47" s="54"/>
      <c r="F47" s="53"/>
      <c r="G47" s="52"/>
      <c r="H47" s="51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0" ht="12.75">
      <c r="A48" s="55"/>
      <c r="B48" s="54"/>
      <c r="C48" s="54"/>
      <c r="D48" s="52"/>
      <c r="E48" s="54"/>
      <c r="F48" s="53"/>
      <c r="G48" s="52"/>
      <c r="H48" s="51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20" ht="12.75">
      <c r="A49" s="55"/>
      <c r="B49" s="54"/>
      <c r="C49" s="54"/>
      <c r="D49" s="52"/>
      <c r="E49" s="54"/>
      <c r="F49" s="53"/>
      <c r="G49" s="52"/>
      <c r="H49" s="51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1:20" ht="12.75">
      <c r="A50" s="55"/>
      <c r="B50" s="54"/>
      <c r="C50" s="54"/>
      <c r="D50" s="52"/>
      <c r="E50" s="54"/>
      <c r="F50" s="53"/>
      <c r="G50" s="52"/>
      <c r="H50" s="51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20" ht="12.75">
      <c r="A51" s="55"/>
      <c r="B51" s="54"/>
      <c r="C51" s="54"/>
      <c r="D51" s="52"/>
      <c r="E51" s="54"/>
      <c r="F51" s="53"/>
      <c r="G51" s="52"/>
      <c r="H51" s="51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20" ht="12.75">
      <c r="A52" s="55"/>
      <c r="B52" s="54"/>
      <c r="C52" s="54"/>
      <c r="D52" s="52"/>
      <c r="E52" s="54"/>
      <c r="F52" s="53"/>
      <c r="G52" s="52"/>
      <c r="H52" s="51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20" ht="12.75">
      <c r="A53" s="55"/>
      <c r="B53" s="54"/>
      <c r="C53" s="54"/>
      <c r="D53" s="52"/>
      <c r="E53" s="54"/>
      <c r="F53" s="53"/>
      <c r="G53" s="52"/>
      <c r="H53" s="51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20" ht="12.75">
      <c r="A54" s="55"/>
      <c r="B54" s="54"/>
      <c r="C54" s="54"/>
      <c r="D54" s="52"/>
      <c r="E54" s="54"/>
      <c r="F54" s="53"/>
      <c r="G54" s="52"/>
      <c r="H54" s="51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20" ht="12.75">
      <c r="A55" s="55"/>
      <c r="B55" s="54"/>
      <c r="C55" s="54"/>
      <c r="D55" s="52"/>
      <c r="E55" s="54"/>
      <c r="F55" s="53"/>
      <c r="G55" s="52"/>
      <c r="H55" s="51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</row>
    <row r="56" spans="1:20" ht="12.75">
      <c r="A56" s="55"/>
      <c r="B56" s="54"/>
      <c r="C56" s="54"/>
      <c r="D56" s="52"/>
      <c r="E56" s="54"/>
      <c r="F56" s="53"/>
      <c r="G56" s="52"/>
      <c r="H56" s="51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</row>
    <row r="57" spans="1:20" ht="12.75">
      <c r="A57" s="55"/>
      <c r="B57" s="54"/>
      <c r="C57" s="54"/>
      <c r="D57" s="52"/>
      <c r="E57" s="54"/>
      <c r="F57" s="53"/>
      <c r="G57" s="52"/>
      <c r="H57" s="51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</row>
    <row r="58" spans="1:20" ht="12.75">
      <c r="A58" s="55"/>
      <c r="B58" s="54"/>
      <c r="C58" s="54"/>
      <c r="D58" s="52"/>
      <c r="E58" s="54"/>
      <c r="F58" s="53"/>
      <c r="G58" s="52"/>
      <c r="H58" s="51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</row>
    <row r="59" spans="1:20" ht="12.75">
      <c r="A59" s="55"/>
      <c r="B59" s="54"/>
      <c r="C59" s="54"/>
      <c r="D59" s="52"/>
      <c r="E59" s="54"/>
      <c r="F59" s="53"/>
      <c r="G59" s="52"/>
      <c r="H59" s="51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0" ht="12.75">
      <c r="A60" s="55"/>
      <c r="B60" s="54"/>
      <c r="C60" s="54"/>
      <c r="D60" s="52"/>
      <c r="E60" s="54"/>
      <c r="F60" s="53"/>
      <c r="G60" s="52"/>
      <c r="H60" s="51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</row>
    <row r="61" spans="1:20" ht="12.75">
      <c r="A61" s="55"/>
      <c r="B61" s="54"/>
      <c r="C61" s="54"/>
      <c r="D61" s="52"/>
      <c r="E61" s="54"/>
      <c r="F61" s="53"/>
      <c r="G61" s="52"/>
      <c r="H61" s="51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</row>
    <row r="62" spans="1:20" ht="12.75">
      <c r="A62" s="55"/>
      <c r="B62" s="54"/>
      <c r="C62" s="54"/>
      <c r="D62" s="52"/>
      <c r="E62" s="54"/>
      <c r="F62" s="53"/>
      <c r="G62" s="52"/>
      <c r="H62" s="51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</row>
    <row r="63" spans="1:20" ht="12.75">
      <c r="A63" s="55"/>
      <c r="B63" s="54"/>
      <c r="C63" s="54"/>
      <c r="D63" s="52"/>
      <c r="E63" s="54"/>
      <c r="F63" s="53"/>
      <c r="G63" s="52"/>
      <c r="H63" s="51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</row>
    <row r="64" spans="1:20" ht="12.75">
      <c r="A64" s="55"/>
      <c r="B64" s="54"/>
      <c r="C64" s="54"/>
      <c r="D64" s="52"/>
      <c r="E64" s="54"/>
      <c r="F64" s="53"/>
      <c r="G64" s="52"/>
      <c r="H64" s="51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</row>
    <row r="65" spans="1:20" ht="12.75">
      <c r="A65" s="55"/>
      <c r="B65" s="54"/>
      <c r="C65" s="54"/>
      <c r="D65" s="52"/>
      <c r="E65" s="54"/>
      <c r="F65" s="53"/>
      <c r="G65" s="52"/>
      <c r="H65" s="51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</row>
    <row r="66" spans="1:20" ht="12.75">
      <c r="A66" s="55"/>
      <c r="B66" s="54"/>
      <c r="C66" s="54"/>
      <c r="D66" s="52"/>
      <c r="E66" s="54"/>
      <c r="F66" s="53"/>
      <c r="G66" s="52"/>
      <c r="H66" s="51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  <row r="67" spans="1:20" ht="12.75">
      <c r="A67" s="55"/>
      <c r="B67" s="54"/>
      <c r="C67" s="54"/>
      <c r="D67" s="52"/>
      <c r="E67" s="54"/>
      <c r="F67" s="53"/>
      <c r="G67" s="52"/>
      <c r="H67" s="51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</row>
    <row r="68" spans="1:20" ht="12.75">
      <c r="A68" s="55"/>
      <c r="B68" s="54"/>
      <c r="C68" s="54"/>
      <c r="D68" s="52"/>
      <c r="E68" s="54"/>
      <c r="F68" s="53"/>
      <c r="G68" s="52"/>
      <c r="H68" s="51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20" ht="12.75">
      <c r="A69" s="55"/>
      <c r="B69" s="54"/>
      <c r="C69" s="54"/>
      <c r="D69" s="52"/>
      <c r="E69" s="54"/>
      <c r="F69" s="53"/>
      <c r="G69" s="52"/>
      <c r="H69" s="51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</row>
    <row r="70" spans="1:20" ht="12.75">
      <c r="A70" s="55"/>
      <c r="B70" s="54"/>
      <c r="C70" s="54"/>
      <c r="D70" s="52"/>
      <c r="E70" s="54"/>
      <c r="F70" s="53"/>
      <c r="G70" s="52"/>
      <c r="H70" s="51"/>
      <c r="I70" s="50"/>
      <c r="J70" s="50"/>
      <c r="K70" s="50"/>
      <c r="L70" s="50"/>
      <c r="M70" s="50"/>
      <c r="N70" s="50"/>
      <c r="O70" s="50"/>
      <c r="P70" s="50"/>
      <c r="Q70" s="41"/>
      <c r="R70" s="50"/>
      <c r="S70" s="50"/>
      <c r="T70" s="50"/>
    </row>
    <row r="71" spans="1:20" ht="12.75">
      <c r="A71" s="45"/>
      <c r="B71" s="44"/>
      <c r="C71" s="43"/>
      <c r="D71" s="42"/>
      <c r="E71" s="42"/>
      <c r="F71" s="42"/>
      <c r="G71" s="42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</row>
    <row r="72" spans="1:20" ht="12.75">
      <c r="A72" s="45"/>
      <c r="B72" s="44"/>
      <c r="C72" s="43"/>
      <c r="D72" s="42"/>
      <c r="E72" s="42"/>
      <c r="F72" s="42"/>
      <c r="G72" s="42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</row>
    <row r="73" spans="1:20" ht="12.75">
      <c r="A73" s="49"/>
      <c r="B73" s="48"/>
      <c r="C73" s="47"/>
      <c r="D73" s="46"/>
      <c r="E73" s="46"/>
      <c r="F73" s="46"/>
      <c r="G73" s="46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</row>
    <row r="74" spans="1:20" ht="12.75">
      <c r="A74" s="49"/>
      <c r="B74" s="48"/>
      <c r="C74" s="47"/>
      <c r="D74" s="46"/>
      <c r="E74" s="46"/>
      <c r="F74" s="46"/>
      <c r="G74" s="46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2.75">
      <c r="A75" s="49"/>
      <c r="B75" s="48"/>
      <c r="C75" s="47"/>
      <c r="D75" s="46"/>
      <c r="E75" s="46"/>
      <c r="F75" s="46"/>
      <c r="G75" s="46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2.75">
      <c r="A76" s="45"/>
      <c r="B76" s="44"/>
      <c r="C76" s="43"/>
      <c r="D76" s="42"/>
      <c r="E76" s="42"/>
      <c r="F76" s="42"/>
      <c r="G76" s="42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2.75">
      <c r="A77" s="49"/>
      <c r="B77" s="48"/>
      <c r="C77" s="47"/>
      <c r="D77" s="46"/>
      <c r="E77" s="46"/>
      <c r="F77" s="46"/>
      <c r="G77" s="46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2.75">
      <c r="A78" s="45"/>
      <c r="B78" s="44"/>
      <c r="C78" s="43"/>
      <c r="D78" s="42"/>
      <c r="E78" s="42"/>
      <c r="F78" s="42"/>
      <c r="G78" s="42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12.75">
      <c r="A79" s="45"/>
      <c r="B79" s="44"/>
      <c r="C79" s="43"/>
      <c r="D79" s="42"/>
      <c r="E79" s="42"/>
      <c r="F79" s="42"/>
      <c r="G79" s="42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  <row r="80" spans="1:20" ht="12.75">
      <c r="A80" s="45"/>
      <c r="B80" s="44"/>
      <c r="C80" s="43"/>
      <c r="D80" s="42"/>
      <c r="E80" s="42"/>
      <c r="F80" s="42"/>
      <c r="G80" s="42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</row>
    <row r="81" spans="1:20" ht="12.75">
      <c r="A81" s="45"/>
      <c r="B81" s="44"/>
      <c r="C81" s="43"/>
      <c r="D81" s="42"/>
      <c r="E81" s="42"/>
      <c r="F81" s="42"/>
      <c r="G81" s="42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</row>
    <row r="82" spans="1:20" ht="12.75">
      <c r="A82" s="45"/>
      <c r="B82" s="44"/>
      <c r="C82" s="43"/>
      <c r="D82" s="42"/>
      <c r="E82" s="42"/>
      <c r="F82" s="42"/>
      <c r="G82" s="42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</row>
    <row r="83" spans="1:20" ht="12.75">
      <c r="A83" s="45"/>
      <c r="B83" s="44"/>
      <c r="C83" s="43"/>
      <c r="D83" s="42"/>
      <c r="E83" s="42"/>
      <c r="F83" s="42"/>
      <c r="G83" s="42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</row>
    <row r="84" spans="1:20" ht="12.75">
      <c r="A84" s="45"/>
      <c r="B84" s="44"/>
      <c r="C84" s="43"/>
      <c r="D84" s="42"/>
      <c r="E84" s="42"/>
      <c r="F84" s="42"/>
      <c r="G84" s="42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</row>
    <row r="85" spans="1:20" ht="12.75">
      <c r="A85" s="45"/>
      <c r="B85" s="44"/>
      <c r="C85" s="43"/>
      <c r="D85" s="42"/>
      <c r="E85" s="42"/>
      <c r="F85" s="42"/>
      <c r="G85" s="42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</row>
    <row r="86" spans="1:20" ht="12.75">
      <c r="A86" s="45"/>
      <c r="B86" s="44"/>
      <c r="C86" s="43"/>
      <c r="D86" s="42"/>
      <c r="E86" s="42"/>
      <c r="F86" s="42"/>
      <c r="G86" s="42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</row>
    <row r="87" spans="1:20" ht="12.75">
      <c r="A87" s="45"/>
      <c r="B87" s="44"/>
      <c r="C87" s="43"/>
      <c r="D87" s="42"/>
      <c r="E87" s="42"/>
      <c r="F87" s="42"/>
      <c r="G87" s="42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</row>
    <row r="88" spans="1:20" ht="12.75">
      <c r="A88" s="45"/>
      <c r="B88" s="44"/>
      <c r="C88" s="43"/>
      <c r="D88" s="42"/>
      <c r="E88" s="42"/>
      <c r="F88" s="42"/>
      <c r="G88" s="42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</row>
    <row r="89" spans="1:20" ht="12.75">
      <c r="A89" s="45"/>
      <c r="B89" s="44"/>
      <c r="C89" s="43"/>
      <c r="D89" s="42"/>
      <c r="E89" s="42"/>
      <c r="F89" s="42"/>
      <c r="G89" s="42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</row>
    <row r="90" spans="1:20" ht="12.75">
      <c r="A90" s="45"/>
      <c r="B90" s="44"/>
      <c r="C90" s="43"/>
      <c r="D90" s="42"/>
      <c r="E90" s="42"/>
      <c r="F90" s="42"/>
      <c r="G90" s="42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</row>
    <row r="91" spans="1:20" ht="12.75">
      <c r="A91" s="45"/>
      <c r="B91" s="44"/>
      <c r="C91" s="43"/>
      <c r="D91" s="42"/>
      <c r="E91" s="42"/>
      <c r="F91" s="42"/>
      <c r="G91" s="42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</row>
    <row r="92" spans="1:20" ht="12.75">
      <c r="A92" s="45"/>
      <c r="B92" s="44"/>
      <c r="C92" s="43"/>
      <c r="D92" s="42"/>
      <c r="E92" s="42"/>
      <c r="F92" s="42"/>
      <c r="G92" s="42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</row>
    <row r="93" spans="1:20" ht="12.75">
      <c r="A93" s="45"/>
      <c r="B93" s="44"/>
      <c r="C93" s="43"/>
      <c r="D93" s="42"/>
      <c r="E93" s="42"/>
      <c r="F93" s="42"/>
      <c r="G93" s="42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</row>
    <row r="94" spans="1:20" ht="12.75">
      <c r="A94" s="45"/>
      <c r="B94" s="44"/>
      <c r="C94" s="43"/>
      <c r="D94" s="42"/>
      <c r="E94" s="42"/>
      <c r="F94" s="42"/>
      <c r="G94" s="42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</row>
    <row r="95" spans="1:20" ht="12.75">
      <c r="A95" s="45"/>
      <c r="B95" s="44"/>
      <c r="C95" s="43"/>
      <c r="D95" s="42"/>
      <c r="E95" s="42"/>
      <c r="F95" s="42"/>
      <c r="G95" s="42"/>
      <c r="H95" s="41"/>
      <c r="I95" s="41"/>
      <c r="J95" s="41"/>
      <c r="K95" s="41"/>
      <c r="L95" s="41"/>
      <c r="M95" s="41"/>
      <c r="N95" s="41"/>
      <c r="O95" s="41"/>
      <c r="P95" s="41"/>
      <c r="R95" s="41"/>
      <c r="S95" s="41"/>
      <c r="T95" s="41"/>
    </row>
    <row r="96" spans="1:13" ht="11.25">
      <c r="A96" s="40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ht="11.25">
      <c r="A97" s="40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1:13" ht="11.25">
      <c r="A98" s="40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ht="11.25">
      <c r="A99" s="40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1:13" ht="11.25">
      <c r="A100" s="40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ht="11.25">
      <c r="A101" s="40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13" ht="11.25">
      <c r="A102" s="40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ht="11.25">
      <c r="A103" s="40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3" ht="11.25">
      <c r="A104" s="40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1:13" ht="11.25">
      <c r="A105" s="40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3" ht="11.25">
      <c r="A106" s="40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ht="11.25">
      <c r="A107" s="40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1:13" ht="11.25">
      <c r="A108" s="40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1.25">
      <c r="A109" s="40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 ht="11.25">
      <c r="A110" s="40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ht="11.25">
      <c r="A111" s="40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ht="11.25">
      <c r="A112" s="40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ht="11.25">
      <c r="A113" s="40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1:13" ht="11.25">
      <c r="A114" s="40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ht="11.25">
      <c r="A115" s="40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</row>
    <row r="116" spans="1:13" ht="11.25">
      <c r="A116" s="40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ht="11.25">
      <c r="A117" s="40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</row>
    <row r="118" spans="1:13" ht="11.25">
      <c r="A118" s="40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ht="11.25">
      <c r="A119" s="40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</row>
    <row r="120" spans="1:13" ht="11.25">
      <c r="A120" s="40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1:13" ht="11.25">
      <c r="A121" s="40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</row>
    <row r="122" spans="1:13" ht="11.25">
      <c r="A122" s="40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ht="11.25">
      <c r="A123" s="40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</row>
    <row r="124" spans="1:13" ht="11.25">
      <c r="A124" s="40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ht="11.25">
      <c r="A125" s="40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</row>
    <row r="126" spans="1:13" ht="11.25">
      <c r="A126" s="40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 ht="11.25">
      <c r="A127" s="40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</row>
    <row r="128" spans="1:13" ht="11.25">
      <c r="A128" s="40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1:13" ht="11.25">
      <c r="A129" s="40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</row>
    <row r="130" spans="1:13" ht="11.25">
      <c r="A130" s="40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3" ht="11.25">
      <c r="A131" s="40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</row>
    <row r="132" spans="1:13" ht="11.25">
      <c r="A132" s="40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ht="11.25">
      <c r="A133" s="40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</row>
  </sheetData>
  <mergeCells count="1">
    <mergeCell ref="K11:L11"/>
  </mergeCells>
  <pageMargins left="0.75" right="0.75" top="1" bottom="1" header="0.5" footer="0.5"/>
  <pageSetup orientation="portrait"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40"/>
  <sheetViews>
    <sheetView workbookViewId="0" topLeftCell="A1">
      <selection pane="topLeft" activeCell="AF15" sqref="AF15"/>
    </sheetView>
  </sheetViews>
  <sheetFormatPr defaultColWidth="9.140625" defaultRowHeight="12.75"/>
  <cols>
    <col min="1" max="5" width="9.14285714285714" style="7" customWidth="1"/>
    <col min="6" max="6" width="13.2857142857143" style="7" customWidth="1"/>
    <col min="7" max="14" width="9.14285714285714" style="7" customWidth="1"/>
    <col min="15" max="15" width="25.1428571428571" style="7" customWidth="1"/>
    <col min="16" max="16" width="9.14285714285714" style="7" customWidth="1"/>
    <col min="17" max="16384" width="9.14285714285714" style="7"/>
  </cols>
  <sheetData>
    <row r="1" spans="1:69" ht="12.75">
      <c r="A1" s="23" t="s">
        <v>63</v>
      </c>
      <c r="B1" s="8"/>
      <c r="C1" s="8"/>
      <c r="D1" s="8"/>
      <c r="E1" s="8"/>
      <c r="F1" s="8"/>
      <c r="G1" s="8"/>
      <c r="H1" s="8"/>
      <c r="I1" s="23" t="s">
        <v>63</v>
      </c>
      <c r="J1" s="8"/>
      <c r="K1" s="8"/>
      <c r="L1" s="8"/>
      <c r="M1" s="8"/>
      <c r="N1" s="8"/>
      <c r="O1" s="8"/>
      <c r="P1" s="8"/>
      <c r="Q1" s="8"/>
      <c r="R1" s="27" t="s">
        <v>76</v>
      </c>
      <c r="S1" s="8"/>
      <c r="T1" s="8"/>
      <c r="U1" s="8"/>
      <c r="V1" s="8"/>
      <c r="W1" s="8"/>
      <c r="X1" s="8"/>
      <c r="Y1" s="8"/>
      <c r="Z1" s="8"/>
      <c r="AA1" s="8"/>
      <c r="AB1" s="8"/>
      <c r="AC1" s="23" t="s">
        <v>66</v>
      </c>
      <c r="AD1" s="8"/>
      <c r="AE1" s="23"/>
      <c r="AF1" s="23"/>
      <c r="AG1" s="23"/>
      <c r="AH1" s="23"/>
      <c r="AI1" s="23"/>
      <c r="AJ1" s="8"/>
      <c r="AK1" s="8"/>
      <c r="AL1" s="8"/>
      <c r="AM1" s="8"/>
      <c r="AN1" s="8"/>
      <c r="AO1" s="8"/>
      <c r="AP1" s="8" t="s">
        <v>17</v>
      </c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69" ht="12.75">
      <c r="A2" s="23" t="s">
        <v>59</v>
      </c>
      <c r="B2" s="8"/>
      <c r="C2" s="8"/>
      <c r="D2" s="8"/>
      <c r="E2" s="8"/>
      <c r="F2" s="27"/>
      <c r="G2" s="23"/>
      <c r="H2" s="8"/>
      <c r="I2" s="23" t="s">
        <v>59</v>
      </c>
      <c r="J2" s="8"/>
      <c r="K2" s="8"/>
      <c r="L2" s="8"/>
      <c r="M2" s="8"/>
      <c r="N2" s="8"/>
      <c r="O2" s="8"/>
      <c r="P2" s="8"/>
      <c r="Q2" s="8"/>
      <c r="R2" s="27" t="s">
        <v>54</v>
      </c>
      <c r="S2" s="8"/>
      <c r="T2" s="8"/>
      <c r="U2" s="8"/>
      <c r="V2" s="8"/>
      <c r="W2" s="8"/>
      <c r="X2" s="8"/>
      <c r="Y2" s="8"/>
      <c r="Z2" s="8"/>
      <c r="AA2" s="8"/>
      <c r="AB2" s="8"/>
      <c r="AC2" s="23" t="s">
        <v>117</v>
      </c>
      <c r="AD2" s="8"/>
      <c r="AE2" s="23"/>
      <c r="AF2" s="23"/>
      <c r="AG2" s="23"/>
      <c r="AH2" s="23"/>
      <c r="AI2" s="23"/>
      <c r="AJ2" s="8"/>
      <c r="AK2" s="8"/>
      <c r="AL2" s="8"/>
      <c r="AM2" s="8"/>
      <c r="AN2" s="8"/>
      <c r="AO2" s="8"/>
      <c r="AP2" s="8">
        <v>1999</v>
      </c>
      <c r="AQ2" s="21">
        <v>0.39</v>
      </c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2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4" t="s">
        <v>122</v>
      </c>
      <c r="S3" s="8"/>
      <c r="T3" s="8"/>
      <c r="U3" s="8"/>
      <c r="V3" s="8"/>
      <c r="W3" s="8"/>
      <c r="X3" s="8"/>
      <c r="Y3" s="8"/>
      <c r="Z3" s="8"/>
      <c r="AA3" s="9"/>
      <c r="AB3" s="8"/>
      <c r="AC3" s="8" t="s">
        <v>38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>
        <f t="shared" si="0" ref="AP3:AP13">AP2+1</f>
        <v>2000</v>
      </c>
      <c r="AQ3" s="21">
        <v>0.32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ht="12.75">
      <c r="A4" s="8"/>
      <c r="B4" s="28"/>
      <c r="C4" s="28" t="s">
        <v>55</v>
      </c>
      <c r="D4" s="36"/>
      <c r="E4" s="8"/>
      <c r="F4" s="27" t="s">
        <v>55</v>
      </c>
      <c r="G4" s="8"/>
      <c r="H4" s="8"/>
      <c r="I4" s="8"/>
      <c r="J4" s="28"/>
      <c r="K4" s="28" t="s">
        <v>11</v>
      </c>
      <c r="L4" s="36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8"/>
      <c r="AC4" s="8">
        <v>1</v>
      </c>
      <c r="AD4" s="25">
        <v>0.60</v>
      </c>
      <c r="AE4" s="19"/>
      <c r="AF4" s="8"/>
      <c r="AG4" s="8"/>
      <c r="AH4" s="8"/>
      <c r="AI4" s="8"/>
      <c r="AJ4" s="8"/>
      <c r="AK4" s="8"/>
      <c r="AL4" s="8"/>
      <c r="AM4" s="8"/>
      <c r="AN4" s="8"/>
      <c r="AO4" s="8"/>
      <c r="AP4" s="8">
        <f t="shared" si="0"/>
        <v>2001</v>
      </c>
      <c r="AQ4" s="21">
        <v>0.35</v>
      </c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</row>
    <row r="5" spans="1:69" ht="38.25" thickBot="1">
      <c r="A5" s="8"/>
      <c r="B5" s="32" t="s">
        <v>49</v>
      </c>
      <c r="C5" s="35" t="s">
        <v>41</v>
      </c>
      <c r="D5" s="33" t="s">
        <v>69</v>
      </c>
      <c r="E5" s="32" t="s">
        <v>49</v>
      </c>
      <c r="F5" s="35" t="s">
        <v>41</v>
      </c>
      <c r="G5" s="22" t="s">
        <v>114</v>
      </c>
      <c r="H5" s="8"/>
      <c r="I5" s="8"/>
      <c r="J5" s="32" t="s">
        <v>49</v>
      </c>
      <c r="K5" s="34" t="s">
        <v>16</v>
      </c>
      <c r="L5" s="33"/>
      <c r="M5" s="8"/>
      <c r="N5" s="8"/>
      <c r="O5" s="8"/>
      <c r="P5" s="8"/>
      <c r="Q5" s="8"/>
      <c r="R5" s="8"/>
      <c r="S5" s="8"/>
      <c r="T5" s="8"/>
      <c r="U5" s="8"/>
      <c r="V5" s="8"/>
      <c r="W5" s="32" t="s">
        <v>49</v>
      </c>
      <c r="X5" s="14" t="s">
        <v>106</v>
      </c>
      <c r="Y5" s="8"/>
      <c r="Z5" s="32"/>
      <c r="AA5" s="31"/>
      <c r="AB5" s="8"/>
      <c r="AC5" s="8">
        <v>2</v>
      </c>
      <c r="AD5" s="25">
        <v>0.825</v>
      </c>
      <c r="AE5" s="19"/>
      <c r="AF5" s="8"/>
      <c r="AG5" s="8" t="s">
        <v>45</v>
      </c>
      <c r="AH5" s="8"/>
      <c r="AI5" s="8"/>
      <c r="AJ5" s="8"/>
      <c r="AK5" s="8"/>
      <c r="AL5" s="8"/>
      <c r="AM5" s="8"/>
      <c r="AN5" s="8"/>
      <c r="AO5" s="8"/>
      <c r="AP5" s="8">
        <f t="shared" si="0"/>
        <v>2002</v>
      </c>
      <c r="AQ5" s="21">
        <v>0.20</v>
      </c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6" spans="1:69" ht="12.75">
      <c r="A6" s="8"/>
      <c r="B6" s="28">
        <v>15</v>
      </c>
      <c r="C6" s="160">
        <v>39.7647190475464</v>
      </c>
      <c r="D6" s="30"/>
      <c r="E6" s="28">
        <v>15</v>
      </c>
      <c r="F6" s="163">
        <v>39.784551191711401</v>
      </c>
      <c r="G6" s="8"/>
      <c r="H6" s="8"/>
      <c r="I6" s="8"/>
      <c r="J6" s="28">
        <v>15</v>
      </c>
      <c r="K6" s="166">
        <v>34.248151779174798</v>
      </c>
      <c r="L6" s="17"/>
      <c r="M6" s="8"/>
      <c r="N6" s="29">
        <v>21</v>
      </c>
      <c r="O6" s="8"/>
      <c r="P6" s="8"/>
      <c r="Q6" s="22" t="s">
        <v>49</v>
      </c>
      <c r="R6" s="22" t="s">
        <v>111</v>
      </c>
      <c r="S6" s="8" t="s">
        <v>7</v>
      </c>
      <c r="T6" s="8"/>
      <c r="U6" s="8"/>
      <c r="V6" s="8"/>
      <c r="W6" s="28">
        <v>15</v>
      </c>
      <c r="X6" s="12">
        <v>0.0775</v>
      </c>
      <c r="Y6" s="8"/>
      <c r="Z6" s="28"/>
      <c r="AA6" s="13"/>
      <c r="AB6" s="8"/>
      <c r="AC6" s="8">
        <v>3</v>
      </c>
      <c r="AD6" s="25">
        <v>1.05</v>
      </c>
      <c r="AE6" s="19"/>
      <c r="AF6" s="8"/>
      <c r="AG6" s="8"/>
      <c r="AH6" s="27" t="s">
        <v>31</v>
      </c>
      <c r="AI6" s="8"/>
      <c r="AJ6" s="8"/>
      <c r="AK6" s="27" t="s">
        <v>94</v>
      </c>
      <c r="AL6" s="8"/>
      <c r="AM6" s="8"/>
      <c r="AN6" s="8"/>
      <c r="AO6" s="8"/>
      <c r="AP6" s="8">
        <f t="shared" si="0"/>
        <v>2003</v>
      </c>
      <c r="AQ6" s="21">
        <v>0.19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69" ht="12.75" thickBot="1">
      <c r="A7" s="8"/>
      <c r="B7" s="16">
        <v>16</v>
      </c>
      <c r="C7" s="160">
        <v>39.5847190475464</v>
      </c>
      <c r="D7" s="17"/>
      <c r="E7" s="16">
        <v>16</v>
      </c>
      <c r="F7" s="163">
        <v>39.604551191711401</v>
      </c>
      <c r="G7" s="8"/>
      <c r="H7" s="8"/>
      <c r="I7" s="8"/>
      <c r="J7" s="16">
        <v>16</v>
      </c>
      <c r="K7" s="166">
        <v>33.923124313354499</v>
      </c>
      <c r="L7" s="17"/>
      <c r="M7" s="8"/>
      <c r="N7" s="26">
        <v>27</v>
      </c>
      <c r="O7" s="8"/>
      <c r="P7" s="8"/>
      <c r="Q7" s="8">
        <v>0</v>
      </c>
      <c r="R7" s="167">
        <v>18.7359523773193</v>
      </c>
      <c r="S7" s="8"/>
      <c r="T7" s="8"/>
      <c r="U7" s="8"/>
      <c r="V7" s="8"/>
      <c r="W7" s="16">
        <v>16</v>
      </c>
      <c r="X7" s="12">
        <v>0.0775</v>
      </c>
      <c r="Y7" s="8"/>
      <c r="Z7" s="16"/>
      <c r="AA7" s="13"/>
      <c r="AB7" s="8"/>
      <c r="AC7" s="8">
        <v>4</v>
      </c>
      <c r="AD7" s="25">
        <v>1.40</v>
      </c>
      <c r="AE7" s="19"/>
      <c r="AF7" s="8"/>
      <c r="AG7" s="8" t="s">
        <v>112</v>
      </c>
      <c r="AH7" s="8"/>
      <c r="AI7" s="8"/>
      <c r="AJ7" s="22" t="s">
        <v>99</v>
      </c>
      <c r="AK7" s="8" t="s">
        <v>68</v>
      </c>
      <c r="AL7" s="8"/>
      <c r="AM7" s="8"/>
      <c r="AN7" s="8"/>
      <c r="AO7" s="8"/>
      <c r="AP7" s="8">
        <f t="shared" si="0"/>
        <v>2004</v>
      </c>
      <c r="AQ7" s="21">
        <v>0.44</v>
      </c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 ht="12.75">
      <c r="A8" s="8"/>
      <c r="B8" s="16">
        <v>17</v>
      </c>
      <c r="C8" s="160">
        <v>39.394719047546403</v>
      </c>
      <c r="D8" s="17"/>
      <c r="E8" s="16">
        <v>17</v>
      </c>
      <c r="F8" s="163">
        <v>39.414551191711404</v>
      </c>
      <c r="G8" s="8"/>
      <c r="H8" s="8"/>
      <c r="I8" s="8"/>
      <c r="J8" s="16">
        <v>17</v>
      </c>
      <c r="K8" s="166">
        <v>33.588638305664098</v>
      </c>
      <c r="L8" s="17"/>
      <c r="M8" s="8"/>
      <c r="N8" s="8"/>
      <c r="O8" s="8"/>
      <c r="P8" s="8"/>
      <c r="Q8" s="8">
        <v>1</v>
      </c>
      <c r="R8" s="167">
        <v>17.996925354003899</v>
      </c>
      <c r="S8" s="8"/>
      <c r="T8" s="8"/>
      <c r="U8" s="8"/>
      <c r="V8" s="8"/>
      <c r="W8" s="16">
        <v>17</v>
      </c>
      <c r="X8" s="12">
        <v>0.0775</v>
      </c>
      <c r="Y8" s="8"/>
      <c r="Z8" s="16"/>
      <c r="AA8" s="13"/>
      <c r="AB8" s="8"/>
      <c r="AC8" s="8">
        <v>5</v>
      </c>
      <c r="AD8" s="25">
        <v>2.25</v>
      </c>
      <c r="AE8" s="19"/>
      <c r="AF8" s="8"/>
      <c r="AG8" s="8"/>
      <c r="AH8" s="8"/>
      <c r="AI8" s="8"/>
      <c r="AJ8" s="8"/>
      <c r="AK8" s="8"/>
      <c r="AL8" s="8"/>
      <c r="AM8" s="8" t="s">
        <v>49</v>
      </c>
      <c r="AN8" s="8" t="s">
        <v>82</v>
      </c>
      <c r="AO8" s="8"/>
      <c r="AP8" s="8">
        <f t="shared" si="0"/>
        <v>2005</v>
      </c>
      <c r="AQ8" s="21">
        <v>0.21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ht="12.75">
      <c r="A9" s="8"/>
      <c r="B9" s="16">
        <v>18</v>
      </c>
      <c r="C9" s="160">
        <v>39.204719047546398</v>
      </c>
      <c r="D9" s="17"/>
      <c r="E9" s="16">
        <v>18</v>
      </c>
      <c r="F9" s="163">
        <v>39.224551191711399</v>
      </c>
      <c r="G9" s="8"/>
      <c r="H9" s="8"/>
      <c r="I9" s="8"/>
      <c r="J9" s="16">
        <v>18</v>
      </c>
      <c r="K9" s="166">
        <v>33.243820190429702</v>
      </c>
      <c r="L9" s="17"/>
      <c r="M9" s="8"/>
      <c r="N9" s="8"/>
      <c r="O9" s="8"/>
      <c r="P9" s="8"/>
      <c r="Q9" s="8">
        <v>2</v>
      </c>
      <c r="R9" s="167">
        <v>17.244115829467798</v>
      </c>
      <c r="S9" s="8"/>
      <c r="T9" s="8"/>
      <c r="U9" s="8"/>
      <c r="V9" s="8"/>
      <c r="W9" s="16">
        <v>18</v>
      </c>
      <c r="X9" s="12">
        <v>0.0775</v>
      </c>
      <c r="Y9" s="8"/>
      <c r="Z9" s="16"/>
      <c r="AA9" s="13"/>
      <c r="AB9" s="8"/>
      <c r="AC9" s="8"/>
      <c r="AD9" s="18"/>
      <c r="AE9" s="19"/>
      <c r="AF9" s="8"/>
      <c r="AG9" s="168">
        <v>15</v>
      </c>
      <c r="AH9" s="169">
        <v>0.20</v>
      </c>
      <c r="AI9" s="168"/>
      <c r="AJ9" s="168">
        <v>15</v>
      </c>
      <c r="AK9" s="171">
        <v>0.19</v>
      </c>
      <c r="AL9" s="8"/>
      <c r="AM9" s="8">
        <v>15</v>
      </c>
      <c r="AN9" s="11">
        <v>0.069000000000000006</v>
      </c>
      <c r="AO9" s="8"/>
      <c r="AP9" s="8">
        <f t="shared" si="0"/>
        <v>2006</v>
      </c>
      <c r="AQ9" s="21">
        <v>0.30</v>
      </c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ht="12.75">
      <c r="A10" s="8"/>
      <c r="B10" s="16">
        <v>19</v>
      </c>
      <c r="C10" s="160">
        <v>39.004719047546402</v>
      </c>
      <c r="D10" s="17"/>
      <c r="E10" s="16">
        <v>19</v>
      </c>
      <c r="F10" s="163">
        <v>39.024551191711403</v>
      </c>
      <c r="G10" s="8"/>
      <c r="H10" s="24"/>
      <c r="I10" s="8"/>
      <c r="J10" s="16">
        <v>19</v>
      </c>
      <c r="K10" s="166">
        <v>32.8888454437256</v>
      </c>
      <c r="L10" s="17"/>
      <c r="M10" s="8"/>
      <c r="N10" s="8"/>
      <c r="O10" s="8"/>
      <c r="P10" s="8"/>
      <c r="Q10" s="8">
        <v>3</v>
      </c>
      <c r="R10" s="167">
        <v>16.476600646972699</v>
      </c>
      <c r="S10" s="8"/>
      <c r="T10" s="8"/>
      <c r="U10" s="8"/>
      <c r="V10" s="8"/>
      <c r="W10" s="16">
        <v>19</v>
      </c>
      <c r="X10" s="12">
        <v>0.0775</v>
      </c>
      <c r="Y10" s="8"/>
      <c r="Z10" s="16"/>
      <c r="AA10" s="13"/>
      <c r="AB10" s="8"/>
      <c r="AC10" s="8"/>
      <c r="AD10" s="18"/>
      <c r="AE10" s="19"/>
      <c r="AF10" s="8"/>
      <c r="AG10" s="168">
        <v>16</v>
      </c>
      <c r="AH10" s="169">
        <v>0.20</v>
      </c>
      <c r="AI10" s="168"/>
      <c r="AJ10" s="168">
        <v>16</v>
      </c>
      <c r="AK10" s="171">
        <v>0.19</v>
      </c>
      <c r="AL10" s="8"/>
      <c r="AM10" s="8">
        <v>16</v>
      </c>
      <c r="AN10" s="11">
        <v>0.069000000000000006</v>
      </c>
      <c r="AO10" s="8"/>
      <c r="AP10" s="8">
        <f t="shared" si="0"/>
        <v>2007</v>
      </c>
      <c r="AQ10" s="21">
        <v>0.11</v>
      </c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 ht="12.75">
      <c r="A11" s="8"/>
      <c r="B11" s="16">
        <v>20</v>
      </c>
      <c r="C11" s="160">
        <v>38.797328777313197</v>
      </c>
      <c r="D11" s="17"/>
      <c r="E11" s="16">
        <v>20</v>
      </c>
      <c r="F11" s="163">
        <v>38.817372948455798</v>
      </c>
      <c r="G11" s="24"/>
      <c r="H11" s="8"/>
      <c r="I11" s="8"/>
      <c r="J11" s="16">
        <v>20</v>
      </c>
      <c r="K11" s="166">
        <v>32.523311614990199</v>
      </c>
      <c r="L11" s="17"/>
      <c r="M11" s="8"/>
      <c r="N11" s="8"/>
      <c r="O11" s="8"/>
      <c r="P11" s="8"/>
      <c r="Q11" s="8">
        <v>4</v>
      </c>
      <c r="R11" s="167">
        <v>15.694036483764601</v>
      </c>
      <c r="S11" s="8"/>
      <c r="T11" s="8"/>
      <c r="U11" s="8"/>
      <c r="V11" s="8"/>
      <c r="W11" s="16">
        <v>20</v>
      </c>
      <c r="X11" s="12">
        <v>0.0775</v>
      </c>
      <c r="Y11" s="8"/>
      <c r="Z11" s="16"/>
      <c r="AA11" s="13"/>
      <c r="AB11" s="8"/>
      <c r="AC11" s="20" t="s">
        <v>39</v>
      </c>
      <c r="AD11" s="18"/>
      <c r="AE11" s="19"/>
      <c r="AF11" s="8"/>
      <c r="AG11" s="168">
        <v>17</v>
      </c>
      <c r="AH11" s="169">
        <v>0.20</v>
      </c>
      <c r="AI11" s="168"/>
      <c r="AJ11" s="168">
        <v>17</v>
      </c>
      <c r="AK11" s="171">
        <v>0.19</v>
      </c>
      <c r="AL11" s="8"/>
      <c r="AM11" s="8">
        <v>17</v>
      </c>
      <c r="AN11" s="11">
        <v>0.069000000000000006</v>
      </c>
      <c r="AO11" s="8"/>
      <c r="AP11" s="8">
        <f t="shared" si="0"/>
        <v>2008</v>
      </c>
      <c r="AQ11" s="21">
        <v>0.35</v>
      </c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69" ht="12.75">
      <c r="A12" s="8"/>
      <c r="B12" s="16">
        <v>21</v>
      </c>
      <c r="C12" s="160">
        <v>38.587454411907203</v>
      </c>
      <c r="D12" s="17"/>
      <c r="E12" s="16">
        <v>21</v>
      </c>
      <c r="F12" s="163">
        <v>38.607494978591198</v>
      </c>
      <c r="G12" s="22"/>
      <c r="H12" s="8"/>
      <c r="I12" s="8"/>
      <c r="J12" s="16">
        <v>21</v>
      </c>
      <c r="K12" s="166">
        <v>32.146594316482499</v>
      </c>
      <c r="L12" s="17"/>
      <c r="M12" s="8"/>
      <c r="N12" s="8"/>
      <c r="O12" s="8"/>
      <c r="P12" s="8"/>
      <c r="Q12" s="8">
        <v>5</v>
      </c>
      <c r="R12" s="167">
        <v>14.8961334228516</v>
      </c>
      <c r="S12" s="8"/>
      <c r="T12" s="8"/>
      <c r="U12" s="8"/>
      <c r="V12" s="8"/>
      <c r="W12" s="16">
        <v>21</v>
      </c>
      <c r="X12" s="12">
        <v>0.0775</v>
      </c>
      <c r="Y12" s="8"/>
      <c r="Z12" s="16"/>
      <c r="AA12" s="13"/>
      <c r="AB12" s="8"/>
      <c r="AC12" s="8">
        <v>1</v>
      </c>
      <c r="AD12" s="18">
        <v>0</v>
      </c>
      <c r="AE12" s="8"/>
      <c r="AF12" s="8"/>
      <c r="AG12" s="168">
        <v>18</v>
      </c>
      <c r="AH12" s="169">
        <v>0.23</v>
      </c>
      <c r="AI12" s="168"/>
      <c r="AJ12" s="168">
        <v>18</v>
      </c>
      <c r="AK12" s="171">
        <v>0.21</v>
      </c>
      <c r="AL12" s="8"/>
      <c r="AM12" s="8">
        <v>18</v>
      </c>
      <c r="AN12" s="11">
        <v>0.069000000000000006</v>
      </c>
      <c r="AO12" s="8"/>
      <c r="AP12" s="8">
        <f t="shared" si="0"/>
        <v>2009</v>
      </c>
      <c r="AQ12" s="21">
        <v>0.26</v>
      </c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 ht="12.75">
      <c r="A13" s="8"/>
      <c r="B13" s="16">
        <v>22</v>
      </c>
      <c r="C13" s="160">
        <v>38.3699385070801</v>
      </c>
      <c r="D13" s="17"/>
      <c r="E13" s="16">
        <v>22</v>
      </c>
      <c r="F13" s="163">
        <v>38.390194705200201</v>
      </c>
      <c r="G13" s="10"/>
      <c r="H13" s="8"/>
      <c r="I13" s="8"/>
      <c r="J13" s="16">
        <v>22</v>
      </c>
      <c r="K13" s="166">
        <v>31.758331142425501</v>
      </c>
      <c r="L13" s="17"/>
      <c r="M13" s="8"/>
      <c r="N13" s="8"/>
      <c r="O13" s="8"/>
      <c r="P13" s="8"/>
      <c r="Q13" s="8">
        <v>6</v>
      </c>
      <c r="R13" s="167">
        <v>14.082638740539601</v>
      </c>
      <c r="S13" s="8"/>
      <c r="T13" s="8"/>
      <c r="U13" s="8"/>
      <c r="V13" s="8"/>
      <c r="W13" s="16">
        <v>22</v>
      </c>
      <c r="X13" s="12">
        <v>0.0775</v>
      </c>
      <c r="Y13" s="8"/>
      <c r="Z13" s="16"/>
      <c r="AA13" s="13"/>
      <c r="AB13" s="8"/>
      <c r="AC13" s="8">
        <v>2</v>
      </c>
      <c r="AD13" s="18">
        <v>0.02</v>
      </c>
      <c r="AE13" s="8"/>
      <c r="AF13" s="8"/>
      <c r="AG13" s="168">
        <v>19</v>
      </c>
      <c r="AH13" s="169">
        <v>0.25</v>
      </c>
      <c r="AI13" s="168"/>
      <c r="AJ13" s="168">
        <v>19</v>
      </c>
      <c r="AK13" s="171">
        <v>0.23</v>
      </c>
      <c r="AL13" s="8"/>
      <c r="AM13" s="8">
        <v>19</v>
      </c>
      <c r="AN13" s="11">
        <v>0.069000000000000006</v>
      </c>
      <c r="AO13" s="8"/>
      <c r="AP13" s="8">
        <f t="shared" si="0"/>
        <v>2010</v>
      </c>
      <c r="AQ13" s="21">
        <v>0.21</v>
      </c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69" ht="12.75">
      <c r="A14" s="8"/>
      <c r="B14" s="16">
        <v>23</v>
      </c>
      <c r="C14" s="160">
        <v>38.310729328689597</v>
      </c>
      <c r="D14" s="17"/>
      <c r="E14" s="16">
        <v>23</v>
      </c>
      <c r="F14" s="163">
        <v>38.340597092817703</v>
      </c>
      <c r="G14" s="10"/>
      <c r="H14" s="8"/>
      <c r="I14" s="8"/>
      <c r="J14" s="16">
        <v>23</v>
      </c>
      <c r="K14" s="166">
        <v>31.358061914444001</v>
      </c>
      <c r="L14" s="17"/>
      <c r="M14" s="8"/>
      <c r="N14" s="8"/>
      <c r="O14" s="8"/>
      <c r="P14" s="8"/>
      <c r="Q14" s="8">
        <v>7</v>
      </c>
      <c r="R14" s="167">
        <v>13.252462387085</v>
      </c>
      <c r="S14" s="8"/>
      <c r="T14" s="8"/>
      <c r="U14" s="8"/>
      <c r="V14" s="8"/>
      <c r="W14" s="16">
        <v>23</v>
      </c>
      <c r="X14" s="12">
        <v>0.0775</v>
      </c>
      <c r="Y14" s="8"/>
      <c r="Z14" s="16"/>
      <c r="AA14" s="13"/>
      <c r="AB14" s="8"/>
      <c r="AC14" s="8">
        <v>3</v>
      </c>
      <c r="AD14" s="18">
        <v>0.04</v>
      </c>
      <c r="AE14" s="8"/>
      <c r="AF14" s="8"/>
      <c r="AG14" s="168">
        <v>20</v>
      </c>
      <c r="AH14" s="169">
        <v>0.26</v>
      </c>
      <c r="AI14" s="168"/>
      <c r="AJ14" s="168">
        <v>20</v>
      </c>
      <c r="AK14" s="171">
        <v>0.23</v>
      </c>
      <c r="AL14" s="8"/>
      <c r="AM14" s="8">
        <v>20</v>
      </c>
      <c r="AN14" s="11">
        <v>0.069000000000000006</v>
      </c>
      <c r="AO14" s="8"/>
      <c r="AP14" s="8">
        <v>2011</v>
      </c>
      <c r="AQ14" s="21">
        <v>0.33</v>
      </c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</row>
    <row r="15" spans="1:69" ht="12.75">
      <c r="A15" s="8"/>
      <c r="B15" s="16">
        <v>24</v>
      </c>
      <c r="C15" s="160">
        <v>38.224352641372697</v>
      </c>
      <c r="D15" s="17"/>
      <c r="E15" s="16">
        <v>24</v>
      </c>
      <c r="F15" s="163">
        <v>38.264068578829999</v>
      </c>
      <c r="G15" s="10"/>
      <c r="H15" s="8"/>
      <c r="I15" s="8"/>
      <c r="J15" s="16">
        <v>24</v>
      </c>
      <c r="K15" s="166">
        <v>30.945628406524701</v>
      </c>
      <c r="L15" s="17"/>
      <c r="M15" s="8"/>
      <c r="N15" s="8"/>
      <c r="O15" s="8"/>
      <c r="P15" s="8"/>
      <c r="Q15" s="8">
        <v>8</v>
      </c>
      <c r="R15" s="167">
        <v>12.404376029968301</v>
      </c>
      <c r="S15" s="8"/>
      <c r="T15" s="8"/>
      <c r="U15" s="8"/>
      <c r="V15" s="8"/>
      <c r="W15" s="16">
        <v>24</v>
      </c>
      <c r="X15" s="12">
        <v>0.0775</v>
      </c>
      <c r="Y15" s="8"/>
      <c r="Z15" s="16"/>
      <c r="AA15" s="13"/>
      <c r="AB15" s="8"/>
      <c r="AC15" s="23">
        <v>4</v>
      </c>
      <c r="AD15" s="18">
        <v>0.06</v>
      </c>
      <c r="AE15" s="8"/>
      <c r="AF15" s="8"/>
      <c r="AG15" s="168">
        <v>21</v>
      </c>
      <c r="AH15" s="169">
        <v>0.26</v>
      </c>
      <c r="AI15" s="168"/>
      <c r="AJ15" s="168">
        <v>21</v>
      </c>
      <c r="AK15" s="171">
        <v>0.23</v>
      </c>
      <c r="AL15" s="8"/>
      <c r="AM15" s="8">
        <v>21</v>
      </c>
      <c r="AN15" s="11">
        <v>0.069000000000000006</v>
      </c>
      <c r="AO15" s="8"/>
      <c r="AP15" s="8">
        <v>2012</v>
      </c>
      <c r="AQ15" s="21">
        <v>0.11</v>
      </c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69" ht="12.75">
      <c r="A16" s="8"/>
      <c r="B16" s="16">
        <v>25</v>
      </c>
      <c r="C16" s="160">
        <v>38.173884259700799</v>
      </c>
      <c r="D16" s="17"/>
      <c r="E16" s="16">
        <v>25</v>
      </c>
      <c r="F16" s="163">
        <v>38.224234232311296</v>
      </c>
      <c r="G16" s="10"/>
      <c r="H16" s="8"/>
      <c r="I16" s="8"/>
      <c r="J16" s="16">
        <v>25</v>
      </c>
      <c r="K16" s="166">
        <v>30.5204349517822</v>
      </c>
      <c r="L16" s="17"/>
      <c r="M16" s="8"/>
      <c r="N16" s="8"/>
      <c r="O16" s="8"/>
      <c r="P16" s="8"/>
      <c r="Q16" s="8">
        <v>9</v>
      </c>
      <c r="R16" s="167">
        <v>11.538022041320801</v>
      </c>
      <c r="S16" s="8"/>
      <c r="T16" s="8"/>
      <c r="U16" s="8"/>
      <c r="V16" s="8"/>
      <c r="W16" s="16">
        <v>25</v>
      </c>
      <c r="X16" s="12">
        <v>0.0775</v>
      </c>
      <c r="Y16" s="8"/>
      <c r="Z16" s="16"/>
      <c r="AA16" s="13"/>
      <c r="AB16" s="8"/>
      <c r="AC16" s="23"/>
      <c r="AD16" s="8"/>
      <c r="AE16" s="23"/>
      <c r="AF16" s="8"/>
      <c r="AG16" s="168">
        <v>22</v>
      </c>
      <c r="AH16" s="169">
        <v>0.26</v>
      </c>
      <c r="AI16" s="168"/>
      <c r="AJ16" s="168">
        <v>22</v>
      </c>
      <c r="AK16" s="171">
        <v>0.23</v>
      </c>
      <c r="AL16" s="8"/>
      <c r="AM16" s="8">
        <v>22</v>
      </c>
      <c r="AN16" s="11">
        <v>0.069000000000000006</v>
      </c>
      <c r="AO16" s="8"/>
      <c r="AP16" s="8">
        <v>2013</v>
      </c>
      <c r="AQ16" s="21">
        <v>0.28639999999999999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2.75">
      <c r="A17" s="8"/>
      <c r="B17" s="16">
        <v>26</v>
      </c>
      <c r="C17" s="160">
        <v>38.259499109916703</v>
      </c>
      <c r="D17" s="17"/>
      <c r="E17" s="16">
        <v>26</v>
      </c>
      <c r="F17" s="163">
        <v>38.330796027873198</v>
      </c>
      <c r="G17" s="10"/>
      <c r="H17" s="10"/>
      <c r="I17" s="8"/>
      <c r="J17" s="16">
        <v>26</v>
      </c>
      <c r="K17" s="166">
        <v>30.082539422988901</v>
      </c>
      <c r="L17" s="17"/>
      <c r="M17" s="8"/>
      <c r="N17" s="8"/>
      <c r="O17" s="8"/>
      <c r="P17" s="8"/>
      <c r="Q17" s="8">
        <v>10</v>
      </c>
      <c r="R17" s="167">
        <v>10.653367996215801</v>
      </c>
      <c r="S17" s="8"/>
      <c r="T17" s="8"/>
      <c r="U17" s="8"/>
      <c r="V17" s="8"/>
      <c r="W17" s="16">
        <v>26</v>
      </c>
      <c r="X17" s="12">
        <v>0.1285</v>
      </c>
      <c r="Y17" s="8"/>
      <c r="Z17" s="16"/>
      <c r="AA17" s="13"/>
      <c r="AB17" s="8"/>
      <c r="AC17" s="22"/>
      <c r="AD17" s="8"/>
      <c r="AE17" s="8"/>
      <c r="AF17" s="8"/>
      <c r="AG17" s="168">
        <v>23</v>
      </c>
      <c r="AH17" s="169">
        <v>0.26</v>
      </c>
      <c r="AI17" s="168"/>
      <c r="AJ17" s="168">
        <v>23</v>
      </c>
      <c r="AK17" s="171">
        <v>0.24</v>
      </c>
      <c r="AL17" s="8"/>
      <c r="AM17" s="8">
        <v>23</v>
      </c>
      <c r="AN17" s="11">
        <v>0.069000000000000006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ht="12.75">
      <c r="A18" s="8"/>
      <c r="B18" s="16">
        <v>27</v>
      </c>
      <c r="C18" s="160">
        <v>38.148488270683302</v>
      </c>
      <c r="D18" s="17"/>
      <c r="E18" s="16">
        <v>27</v>
      </c>
      <c r="F18" s="163">
        <v>38.228715391178902</v>
      </c>
      <c r="G18" s="10"/>
      <c r="H18" s="10"/>
      <c r="I18" s="8"/>
      <c r="J18" s="16">
        <v>27</v>
      </c>
      <c r="K18" s="166">
        <v>29.631360366821301</v>
      </c>
      <c r="L18" s="17"/>
      <c r="M18" s="8"/>
      <c r="N18" s="8"/>
      <c r="O18" s="8"/>
      <c r="P18" s="8"/>
      <c r="Q18" s="8">
        <v>11</v>
      </c>
      <c r="R18" s="167">
        <v>9.7503900527954102</v>
      </c>
      <c r="S18" s="8"/>
      <c r="T18" s="8"/>
      <c r="U18" s="8"/>
      <c r="V18" s="8"/>
      <c r="W18" s="16">
        <v>27</v>
      </c>
      <c r="X18" s="12">
        <v>0.1285</v>
      </c>
      <c r="Y18" s="8"/>
      <c r="Z18" s="16"/>
      <c r="AA18" s="13"/>
      <c r="AB18" s="8"/>
      <c r="AC18" s="8"/>
      <c r="AD18" s="18"/>
      <c r="AE18" s="19"/>
      <c r="AF18" s="8"/>
      <c r="AG18" s="168">
        <v>24</v>
      </c>
      <c r="AH18" s="169">
        <v>0.26</v>
      </c>
      <c r="AI18" s="168"/>
      <c r="AJ18" s="168">
        <v>24</v>
      </c>
      <c r="AK18" s="171">
        <v>0.24</v>
      </c>
      <c r="AL18" s="8"/>
      <c r="AM18" s="8">
        <v>24</v>
      </c>
      <c r="AN18" s="11">
        <v>0.069000000000000006</v>
      </c>
      <c r="AO18" s="8"/>
      <c r="AP18" s="20" t="s">
        <v>10</v>
      </c>
      <c r="AQ18" s="21">
        <f>AVERAGE(AQ2:AQ16)</f>
        <v>0.27042666666666665</v>
      </c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</row>
    <row r="19" spans="1:69" ht="12.75">
      <c r="A19" s="8"/>
      <c r="B19" s="16">
        <v>28</v>
      </c>
      <c r="C19" s="160">
        <v>38.227507587890599</v>
      </c>
      <c r="D19" s="17"/>
      <c r="E19" s="16">
        <v>28</v>
      </c>
      <c r="F19" s="163">
        <v>38.328055053515598</v>
      </c>
      <c r="G19" s="10"/>
      <c r="H19" s="10"/>
      <c r="I19" s="8"/>
      <c r="J19" s="16">
        <v>28</v>
      </c>
      <c r="K19" s="166">
        <v>29.166681427002001</v>
      </c>
      <c r="L19" s="17"/>
      <c r="M19" s="8"/>
      <c r="N19" s="8"/>
      <c r="O19" s="8"/>
      <c r="P19" s="8"/>
      <c r="Q19" s="8">
        <v>12</v>
      </c>
      <c r="R19" s="167">
        <v>8.8293294906616193</v>
      </c>
      <c r="S19" s="8"/>
      <c r="T19" s="8"/>
      <c r="U19" s="8"/>
      <c r="V19" s="8"/>
      <c r="W19" s="16">
        <v>28</v>
      </c>
      <c r="X19" s="12">
        <v>0.1285</v>
      </c>
      <c r="Y19" s="8"/>
      <c r="Z19" s="16"/>
      <c r="AA19" s="13"/>
      <c r="AB19" s="8"/>
      <c r="AC19" s="8"/>
      <c r="AD19" s="18"/>
      <c r="AE19" s="19"/>
      <c r="AF19" s="8"/>
      <c r="AG19" s="168">
        <v>25</v>
      </c>
      <c r="AH19" s="169">
        <v>0.26</v>
      </c>
      <c r="AI19" s="168"/>
      <c r="AJ19" s="168">
        <v>25</v>
      </c>
      <c r="AK19" s="171">
        <v>0.24</v>
      </c>
      <c r="AL19" s="8"/>
      <c r="AM19" s="8">
        <v>25</v>
      </c>
      <c r="AN19" s="11">
        <v>0.084000000000000005</v>
      </c>
      <c r="AO19" s="8"/>
      <c r="AP19" s="20" t="s">
        <v>84</v>
      </c>
      <c r="AQ19" s="21">
        <v>0.20</v>
      </c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12.75">
      <c r="A20" s="8"/>
      <c r="B20" s="16">
        <v>29</v>
      </c>
      <c r="C20" s="160">
        <v>38.380577737407698</v>
      </c>
      <c r="D20" s="17"/>
      <c r="E20" s="16">
        <v>29</v>
      </c>
      <c r="F20" s="163">
        <v>38.511598552257503</v>
      </c>
      <c r="G20" s="10"/>
      <c r="H20" s="10"/>
      <c r="I20" s="8"/>
      <c r="J20" s="16">
        <v>29</v>
      </c>
      <c r="K20" s="166">
        <v>28.688219097137502</v>
      </c>
      <c r="L20" s="17"/>
      <c r="M20" s="8"/>
      <c r="N20" s="8"/>
      <c r="O20" s="8"/>
      <c r="P20" s="8"/>
      <c r="Q20" s="8">
        <v>13</v>
      </c>
      <c r="R20" s="167">
        <v>7.8910336494445801</v>
      </c>
      <c r="S20" s="8"/>
      <c r="T20" s="8"/>
      <c r="U20" s="8"/>
      <c r="V20" s="8"/>
      <c r="W20" s="16">
        <v>29</v>
      </c>
      <c r="X20" s="12">
        <v>0.1285</v>
      </c>
      <c r="Y20" s="8"/>
      <c r="Z20" s="16"/>
      <c r="AA20" s="13"/>
      <c r="AB20" s="8"/>
      <c r="AC20" s="8"/>
      <c r="AD20" s="18"/>
      <c r="AE20" s="19"/>
      <c r="AF20" s="8"/>
      <c r="AG20" s="168">
        <v>26</v>
      </c>
      <c r="AH20" s="169">
        <v>0.27</v>
      </c>
      <c r="AI20" s="168"/>
      <c r="AJ20" s="168">
        <v>26</v>
      </c>
      <c r="AK20" s="171">
        <v>0.25</v>
      </c>
      <c r="AL20" s="8"/>
      <c r="AM20" s="8">
        <v>26</v>
      </c>
      <c r="AN20" s="11">
        <v>0.084000000000000005</v>
      </c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12.75">
      <c r="A21" s="8"/>
      <c r="B21" s="16">
        <v>30</v>
      </c>
      <c r="C21" s="160">
        <v>38.431338999557497</v>
      </c>
      <c r="D21" s="17"/>
      <c r="E21" s="16">
        <v>30</v>
      </c>
      <c r="F21" s="163">
        <v>38.582647685516399</v>
      </c>
      <c r="G21" s="10"/>
      <c r="H21" s="10"/>
      <c r="I21" s="8"/>
      <c r="J21" s="16">
        <v>30</v>
      </c>
      <c r="K21" s="166">
        <v>28.195773630142199</v>
      </c>
      <c r="L21" s="17"/>
      <c r="M21" s="8"/>
      <c r="N21" s="8"/>
      <c r="O21" s="8"/>
      <c r="P21" s="8"/>
      <c r="Q21" s="8">
        <v>14</v>
      </c>
      <c r="R21" s="167">
        <v>6.93648386001587</v>
      </c>
      <c r="S21" s="8"/>
      <c r="T21" s="8"/>
      <c r="U21" s="8"/>
      <c r="V21" s="8"/>
      <c r="W21" s="16">
        <v>30</v>
      </c>
      <c r="X21" s="12">
        <v>0.1285</v>
      </c>
      <c r="Y21" s="8"/>
      <c r="Z21" s="16"/>
      <c r="AA21" s="13"/>
      <c r="AB21" s="8"/>
      <c r="AC21" s="8"/>
      <c r="AD21" s="18"/>
      <c r="AE21" s="19"/>
      <c r="AF21" s="8"/>
      <c r="AG21" s="168">
        <v>27</v>
      </c>
      <c r="AH21" s="169">
        <v>0.28000000000000003</v>
      </c>
      <c r="AI21" s="168"/>
      <c r="AJ21" s="168">
        <v>27</v>
      </c>
      <c r="AK21" s="171">
        <v>0.26</v>
      </c>
      <c r="AL21" s="8"/>
      <c r="AM21" s="8">
        <v>27</v>
      </c>
      <c r="AN21" s="11">
        <v>0.084000000000000005</v>
      </c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12.75">
      <c r="A22" s="8"/>
      <c r="B22" s="16">
        <v>31</v>
      </c>
      <c r="C22" s="160">
        <v>38.604165630035403</v>
      </c>
      <c r="D22" s="17"/>
      <c r="E22" s="16">
        <v>31</v>
      </c>
      <c r="F22" s="163">
        <v>38.789983759933499</v>
      </c>
      <c r="G22" s="10"/>
      <c r="H22" s="10"/>
      <c r="I22" s="8"/>
      <c r="J22" s="16">
        <v>31</v>
      </c>
      <c r="K22" s="166">
        <v>27.688939937591599</v>
      </c>
      <c r="L22" s="17"/>
      <c r="M22" s="8"/>
      <c r="N22" s="8"/>
      <c r="O22" s="8"/>
      <c r="P22" s="8"/>
      <c r="Q22" s="8">
        <v>15</v>
      </c>
      <c r="R22" s="167">
        <v>5.9675145149231001</v>
      </c>
      <c r="S22" s="8"/>
      <c r="T22" s="8"/>
      <c r="U22" s="8"/>
      <c r="V22" s="8"/>
      <c r="W22" s="16">
        <v>31</v>
      </c>
      <c r="X22" s="12">
        <v>0.1285</v>
      </c>
      <c r="Y22" s="8"/>
      <c r="Z22" s="16"/>
      <c r="AA22" s="13"/>
      <c r="AB22" s="8"/>
      <c r="AC22" s="8"/>
      <c r="AD22" s="18"/>
      <c r="AE22" s="19"/>
      <c r="AF22" s="8"/>
      <c r="AG22" s="168">
        <v>28</v>
      </c>
      <c r="AH22" s="169">
        <v>0.30</v>
      </c>
      <c r="AI22" s="168"/>
      <c r="AJ22" s="168">
        <v>28</v>
      </c>
      <c r="AK22" s="171">
        <v>0.27</v>
      </c>
      <c r="AL22" s="8"/>
      <c r="AM22" s="8">
        <v>28</v>
      </c>
      <c r="AN22" s="11">
        <v>0.084000000000000005</v>
      </c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12.75">
      <c r="A23" s="8"/>
      <c r="B23" s="16">
        <v>32</v>
      </c>
      <c r="C23" s="160">
        <v>38.6744988110352</v>
      </c>
      <c r="D23" s="17"/>
      <c r="E23" s="16">
        <v>32</v>
      </c>
      <c r="F23" s="163">
        <v>38.891407295391801</v>
      </c>
      <c r="G23" s="10"/>
      <c r="H23" s="10"/>
      <c r="I23" s="8"/>
      <c r="J23" s="16">
        <v>32</v>
      </c>
      <c r="K23" s="166">
        <v>27.167942848205598</v>
      </c>
      <c r="L23" s="17"/>
      <c r="M23" s="8"/>
      <c r="N23" s="8"/>
      <c r="O23" s="8"/>
      <c r="P23" s="8"/>
      <c r="Q23" s="8">
        <v>16</v>
      </c>
      <c r="R23" s="167">
        <v>4.9865984916687003</v>
      </c>
      <c r="S23" s="8"/>
      <c r="T23" s="8"/>
      <c r="U23" s="8"/>
      <c r="V23" s="8"/>
      <c r="W23" s="16">
        <v>32</v>
      </c>
      <c r="X23" s="12">
        <v>0.1285</v>
      </c>
      <c r="Y23" s="8"/>
      <c r="Z23" s="16"/>
      <c r="AA23" s="13"/>
      <c r="AB23" s="8"/>
      <c r="AC23" s="8"/>
      <c r="AD23" s="18"/>
      <c r="AE23" s="19"/>
      <c r="AF23" s="8"/>
      <c r="AG23" s="168">
        <v>29</v>
      </c>
      <c r="AH23" s="169">
        <v>0.31</v>
      </c>
      <c r="AI23" s="168"/>
      <c r="AJ23" s="168">
        <v>29</v>
      </c>
      <c r="AK23" s="171">
        <v>0.28000000000000003</v>
      </c>
      <c r="AL23" s="8"/>
      <c r="AM23" s="8">
        <v>29</v>
      </c>
      <c r="AN23" s="11">
        <v>0.084000000000000005</v>
      </c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12.75">
      <c r="A24" s="8"/>
      <c r="B24" s="16">
        <v>33</v>
      </c>
      <c r="C24" s="160">
        <v>38.6811280137062</v>
      </c>
      <c r="D24" s="17"/>
      <c r="E24" s="16">
        <v>33</v>
      </c>
      <c r="F24" s="163">
        <v>38.918702134796902</v>
      </c>
      <c r="G24" s="10"/>
      <c r="H24" s="10"/>
      <c r="I24" s="8"/>
      <c r="J24" s="16">
        <v>33</v>
      </c>
      <c r="K24" s="166">
        <v>26.632204627990699</v>
      </c>
      <c r="L24" s="17"/>
      <c r="M24" s="8"/>
      <c r="N24" s="8"/>
      <c r="O24" s="8"/>
      <c r="P24" s="8"/>
      <c r="Q24" s="8">
        <v>17</v>
      </c>
      <c r="R24" s="167">
        <v>3.9964826107025102</v>
      </c>
      <c r="S24" s="8"/>
      <c r="T24" s="8"/>
      <c r="U24" s="8"/>
      <c r="V24" s="8"/>
      <c r="W24" s="16">
        <v>33</v>
      </c>
      <c r="X24" s="12">
        <v>0.1285</v>
      </c>
      <c r="Y24" s="8"/>
      <c r="Z24" s="16"/>
      <c r="AA24" s="13"/>
      <c r="AB24" s="8"/>
      <c r="AC24" s="8"/>
      <c r="AD24" s="18"/>
      <c r="AE24" s="19"/>
      <c r="AF24" s="8"/>
      <c r="AG24" s="168">
        <v>30</v>
      </c>
      <c r="AH24" s="169">
        <v>0.33</v>
      </c>
      <c r="AI24" s="168"/>
      <c r="AJ24" s="168">
        <v>30</v>
      </c>
      <c r="AK24" s="171">
        <v>0.30</v>
      </c>
      <c r="AL24" s="8"/>
      <c r="AM24" s="8">
        <v>30</v>
      </c>
      <c r="AN24" s="11">
        <v>0.098000000000000004</v>
      </c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12.75">
      <c r="A25" s="8"/>
      <c r="B25" s="16">
        <v>34</v>
      </c>
      <c r="C25" s="160">
        <v>38.680625573577899</v>
      </c>
      <c r="D25" s="17"/>
      <c r="E25" s="16">
        <v>34</v>
      </c>
      <c r="F25" s="163">
        <v>38.957196111138899</v>
      </c>
      <c r="G25" s="10"/>
      <c r="H25" s="10"/>
      <c r="I25" s="8"/>
      <c r="J25" s="16">
        <v>34</v>
      </c>
      <c r="K25" s="166">
        <v>26.081846111297601</v>
      </c>
      <c r="L25" s="17"/>
      <c r="M25" s="8"/>
      <c r="N25" s="8"/>
      <c r="O25" s="8"/>
      <c r="P25" s="8"/>
      <c r="Q25" s="8">
        <v>18</v>
      </c>
      <c r="R25" s="167">
        <v>3.0001409053802499</v>
      </c>
      <c r="S25" s="8"/>
      <c r="T25" s="8"/>
      <c r="U25" s="8"/>
      <c r="V25" s="8"/>
      <c r="W25" s="16">
        <v>34</v>
      </c>
      <c r="X25" s="12">
        <v>0.1285</v>
      </c>
      <c r="Y25" s="8"/>
      <c r="Z25" s="16"/>
      <c r="AA25" s="13"/>
      <c r="AB25" s="8"/>
      <c r="AC25" s="20"/>
      <c r="AD25" s="18"/>
      <c r="AE25" s="19"/>
      <c r="AF25" s="8"/>
      <c r="AG25" s="168">
        <v>31</v>
      </c>
      <c r="AH25" s="169">
        <v>0.36</v>
      </c>
      <c r="AI25" s="168"/>
      <c r="AJ25" s="168">
        <v>31</v>
      </c>
      <c r="AK25" s="171">
        <v>0.32</v>
      </c>
      <c r="AL25" s="8"/>
      <c r="AM25" s="8">
        <v>31</v>
      </c>
      <c r="AN25" s="11">
        <v>0.098000000000000004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12.75">
      <c r="A26" s="8"/>
      <c r="B26" s="16">
        <v>35</v>
      </c>
      <c r="C26" s="160">
        <v>38.6551249623299</v>
      </c>
      <c r="D26" s="17"/>
      <c r="E26" s="16">
        <v>35</v>
      </c>
      <c r="F26" s="163">
        <v>38.952933048740398</v>
      </c>
      <c r="G26" s="10"/>
      <c r="H26" s="10"/>
      <c r="I26" s="8"/>
      <c r="J26" s="16">
        <v>35</v>
      </c>
      <c r="K26" s="166">
        <v>25.5167921495438</v>
      </c>
      <c r="L26" s="17"/>
      <c r="M26" s="8"/>
      <c r="N26" s="8"/>
      <c r="O26" s="8"/>
      <c r="P26" s="8"/>
      <c r="Q26" s="8">
        <v>19</v>
      </c>
      <c r="R26" s="167">
        <v>2.00057029724121</v>
      </c>
      <c r="S26" s="8"/>
      <c r="T26" s="8"/>
      <c r="U26" s="8"/>
      <c r="V26" s="8"/>
      <c r="W26" s="16">
        <v>35</v>
      </c>
      <c r="X26" s="12">
        <v>0.1285</v>
      </c>
      <c r="Y26" s="8"/>
      <c r="Z26" s="16"/>
      <c r="AA26" s="13"/>
      <c r="AB26" s="8"/>
      <c r="AC26" s="8"/>
      <c r="AD26" s="18"/>
      <c r="AE26" s="8"/>
      <c r="AF26" s="8"/>
      <c r="AG26" s="168">
        <v>32</v>
      </c>
      <c r="AH26" s="169">
        <v>0.38</v>
      </c>
      <c r="AI26" s="168"/>
      <c r="AJ26" s="168">
        <v>32</v>
      </c>
      <c r="AK26" s="171">
        <v>0.34</v>
      </c>
      <c r="AL26" s="8"/>
      <c r="AM26" s="8">
        <v>32</v>
      </c>
      <c r="AN26" s="11">
        <v>0.098000000000000004</v>
      </c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2.75">
      <c r="A27" s="8"/>
      <c r="B27" s="16">
        <v>36</v>
      </c>
      <c r="C27" s="160">
        <v>38.373049200439503</v>
      </c>
      <c r="D27" s="17"/>
      <c r="E27" s="16">
        <v>36</v>
      </c>
      <c r="F27" s="163">
        <v>38.698251272168001</v>
      </c>
      <c r="G27" s="10"/>
      <c r="H27" s="10"/>
      <c r="I27" s="8"/>
      <c r="J27" s="16">
        <v>36</v>
      </c>
      <c r="K27" s="166">
        <v>24.936773857116702</v>
      </c>
      <c r="L27" s="17"/>
      <c r="M27" s="8"/>
      <c r="N27" s="8"/>
      <c r="O27" s="8"/>
      <c r="P27" s="8"/>
      <c r="Q27" s="8">
        <v>20</v>
      </c>
      <c r="R27" s="167">
        <v>1.0001679658889799</v>
      </c>
      <c r="S27" s="8"/>
      <c r="T27" s="8"/>
      <c r="U27" s="8"/>
      <c r="V27" s="8"/>
      <c r="W27" s="16">
        <v>36</v>
      </c>
      <c r="X27" s="12">
        <v>0.106</v>
      </c>
      <c r="Y27" s="8"/>
      <c r="Z27" s="16"/>
      <c r="AA27" s="13"/>
      <c r="AB27" s="8"/>
      <c r="AC27" s="8"/>
      <c r="AD27" s="8"/>
      <c r="AE27" s="8"/>
      <c r="AF27" s="8"/>
      <c r="AG27" s="168">
        <v>33</v>
      </c>
      <c r="AH27" s="169">
        <v>0.40</v>
      </c>
      <c r="AI27" s="168"/>
      <c r="AJ27" s="168">
        <v>33</v>
      </c>
      <c r="AK27" s="171">
        <v>0.35</v>
      </c>
      <c r="AL27" s="8"/>
      <c r="AM27" s="8">
        <v>33</v>
      </c>
      <c r="AN27" s="11">
        <v>0.098000000000000004</v>
      </c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2.75">
      <c r="A28" s="8"/>
      <c r="B28" s="16">
        <v>37</v>
      </c>
      <c r="C28" s="160">
        <v>38.211992526035303</v>
      </c>
      <c r="D28" s="17"/>
      <c r="E28" s="16">
        <v>37</v>
      </c>
      <c r="F28" s="163">
        <v>38.561472415035198</v>
      </c>
      <c r="G28" s="10"/>
      <c r="H28" s="10"/>
      <c r="I28" s="8"/>
      <c r="J28" s="16">
        <v>37</v>
      </c>
      <c r="K28" s="166">
        <v>24.3418368349075</v>
      </c>
      <c r="L28" s="17"/>
      <c r="M28" s="8"/>
      <c r="N28" s="8"/>
      <c r="O28" s="8"/>
      <c r="P28" s="8"/>
      <c r="Q28" s="8">
        <v>21</v>
      </c>
      <c r="R28" s="167">
        <v>0</v>
      </c>
      <c r="S28" s="8"/>
      <c r="T28" s="8"/>
      <c r="U28" s="8"/>
      <c r="V28" s="8"/>
      <c r="W28" s="16">
        <v>37</v>
      </c>
      <c r="X28" s="12">
        <v>0.106</v>
      </c>
      <c r="Y28" s="8"/>
      <c r="Z28" s="16"/>
      <c r="AA28" s="13"/>
      <c r="AB28" s="8"/>
      <c r="AC28" s="8"/>
      <c r="AD28" s="8"/>
      <c r="AE28" s="8"/>
      <c r="AF28" s="8"/>
      <c r="AG28" s="168">
        <v>34</v>
      </c>
      <c r="AH28" s="169">
        <v>0.43</v>
      </c>
      <c r="AI28" s="168"/>
      <c r="AJ28" s="168">
        <v>34</v>
      </c>
      <c r="AK28" s="171">
        <v>0.38</v>
      </c>
      <c r="AL28" s="8"/>
      <c r="AM28" s="8">
        <v>34</v>
      </c>
      <c r="AN28" s="11">
        <v>0.098000000000000004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2.75">
      <c r="A29" s="8"/>
      <c r="B29" s="16">
        <v>38</v>
      </c>
      <c r="C29" s="160">
        <v>37.866233703651403</v>
      </c>
      <c r="D29" s="17"/>
      <c r="E29" s="16">
        <v>38</v>
      </c>
      <c r="F29" s="163">
        <v>38.233939661662298</v>
      </c>
      <c r="G29" s="10"/>
      <c r="H29" s="10"/>
      <c r="I29" s="8"/>
      <c r="J29" s="16">
        <v>38</v>
      </c>
      <c r="K29" s="166">
        <v>23.7317619457245</v>
      </c>
      <c r="L29" s="17"/>
      <c r="M29" s="8"/>
      <c r="N29" s="8"/>
      <c r="O29" s="8"/>
      <c r="P29" s="8"/>
      <c r="Q29" s="8"/>
      <c r="R29" s="8"/>
      <c r="S29" s="8"/>
      <c r="T29" s="8"/>
      <c r="U29" s="8"/>
      <c r="V29" s="8"/>
      <c r="W29" s="16">
        <v>38</v>
      </c>
      <c r="X29" s="12">
        <v>0.106</v>
      </c>
      <c r="Y29" s="8"/>
      <c r="Z29" s="16"/>
      <c r="AA29" s="13"/>
      <c r="AB29" s="8"/>
      <c r="AC29" s="8"/>
      <c r="AD29" s="8"/>
      <c r="AE29" s="8"/>
      <c r="AF29" s="8"/>
      <c r="AG29" s="168">
        <v>35</v>
      </c>
      <c r="AH29" s="169">
        <v>0.46</v>
      </c>
      <c r="AI29" s="168"/>
      <c r="AJ29" s="168">
        <v>35</v>
      </c>
      <c r="AK29" s="171">
        <v>0.41</v>
      </c>
      <c r="AL29" s="8"/>
      <c r="AM29" s="8">
        <v>35</v>
      </c>
      <c r="AN29" s="11">
        <v>0.119</v>
      </c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2.75">
      <c r="A30" s="8"/>
      <c r="B30" s="16">
        <v>39</v>
      </c>
      <c r="C30" s="160">
        <v>37.398230952768301</v>
      </c>
      <c r="D30" s="17"/>
      <c r="E30" s="16">
        <v>39</v>
      </c>
      <c r="F30" s="163">
        <v>37.788010829427698</v>
      </c>
      <c r="G30" s="10"/>
      <c r="H30" s="10"/>
      <c r="I30" s="8"/>
      <c r="J30" s="16">
        <v>39</v>
      </c>
      <c r="K30" s="166">
        <v>23.106930829048199</v>
      </c>
      <c r="L30" s="17"/>
      <c r="M30" s="8"/>
      <c r="N30" s="8"/>
      <c r="O30" s="8"/>
      <c r="P30" s="8"/>
      <c r="Q30" s="8"/>
      <c r="R30" s="8"/>
      <c r="S30" s="8"/>
      <c r="T30" s="8"/>
      <c r="U30" s="8"/>
      <c r="V30" s="8"/>
      <c r="W30" s="16">
        <v>39</v>
      </c>
      <c r="X30" s="12">
        <v>0.106</v>
      </c>
      <c r="Y30" s="8"/>
      <c r="Z30" s="16"/>
      <c r="AA30" s="13"/>
      <c r="AB30" s="8"/>
      <c r="AC30" s="8"/>
      <c r="AD30" s="8"/>
      <c r="AE30" s="8"/>
      <c r="AF30" s="8"/>
      <c r="AG30" s="168">
        <v>36</v>
      </c>
      <c r="AH30" s="169">
        <v>0.51</v>
      </c>
      <c r="AI30" s="168"/>
      <c r="AJ30" s="168">
        <v>36</v>
      </c>
      <c r="AK30" s="171">
        <v>0.45</v>
      </c>
      <c r="AL30" s="8"/>
      <c r="AM30" s="8">
        <v>36</v>
      </c>
      <c r="AN30" s="11">
        <v>0.119</v>
      </c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2.75">
      <c r="A31" s="8"/>
      <c r="B31" s="16">
        <v>40</v>
      </c>
      <c r="C31" s="160">
        <v>36.989627950286902</v>
      </c>
      <c r="D31" s="17"/>
      <c r="E31" s="16">
        <v>40</v>
      </c>
      <c r="F31" s="163">
        <v>37.3898259828186</v>
      </c>
      <c r="G31" s="10"/>
      <c r="H31" s="10"/>
      <c r="I31" s="8"/>
      <c r="J31" s="16">
        <v>40</v>
      </c>
      <c r="K31" s="166">
        <v>22.4671222686768</v>
      </c>
      <c r="L31" s="17"/>
      <c r="M31" s="8"/>
      <c r="N31" s="8"/>
      <c r="O31" s="8"/>
      <c r="P31" s="8"/>
      <c r="Q31" s="8"/>
      <c r="R31" s="8"/>
      <c r="S31" s="8"/>
      <c r="T31" s="8"/>
      <c r="U31" s="8"/>
      <c r="V31" s="8"/>
      <c r="W31" s="16">
        <v>40</v>
      </c>
      <c r="X31" s="12">
        <v>0.106</v>
      </c>
      <c r="Y31" s="8"/>
      <c r="Z31" s="16"/>
      <c r="AA31" s="13"/>
      <c r="AB31" s="8"/>
      <c r="AC31" s="8"/>
      <c r="AD31" s="8"/>
      <c r="AE31" s="8"/>
      <c r="AF31" s="8"/>
      <c r="AG31" s="168">
        <v>37</v>
      </c>
      <c r="AH31" s="169">
        <v>0.56000000000000005</v>
      </c>
      <c r="AI31" s="168"/>
      <c r="AJ31" s="168">
        <v>37</v>
      </c>
      <c r="AK31" s="171">
        <v>0.49</v>
      </c>
      <c r="AL31" s="8"/>
      <c r="AM31" s="8">
        <v>37</v>
      </c>
      <c r="AN31" s="11">
        <v>0.119</v>
      </c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2.75">
      <c r="A32" s="8"/>
      <c r="B32" s="16">
        <v>41</v>
      </c>
      <c r="C32" s="160">
        <v>36.294586318235403</v>
      </c>
      <c r="D32" s="17"/>
      <c r="E32" s="16">
        <v>41</v>
      </c>
      <c r="F32" s="163">
        <v>36.702559089058298</v>
      </c>
      <c r="G32" s="10"/>
      <c r="H32" s="10"/>
      <c r="I32" s="8"/>
      <c r="J32" s="16">
        <v>41</v>
      </c>
      <c r="K32" s="166">
        <v>21.812902901649501</v>
      </c>
      <c r="L32" s="17"/>
      <c r="M32" s="8"/>
      <c r="N32" s="8"/>
      <c r="O32" s="8"/>
      <c r="P32" s="8"/>
      <c r="Q32" s="8"/>
      <c r="R32" s="8"/>
      <c r="S32" s="8"/>
      <c r="T32" s="8"/>
      <c r="U32" s="8"/>
      <c r="V32" s="8"/>
      <c r="W32" s="16">
        <v>41</v>
      </c>
      <c r="X32" s="12">
        <v>0.091499999999999998</v>
      </c>
      <c r="Y32" s="8"/>
      <c r="Z32" s="16"/>
      <c r="AA32" s="13"/>
      <c r="AB32" s="8"/>
      <c r="AC32" s="8"/>
      <c r="AD32" s="8"/>
      <c r="AE32" s="8"/>
      <c r="AF32" s="8"/>
      <c r="AG32" s="168">
        <v>38</v>
      </c>
      <c r="AH32" s="169">
        <v>0.63</v>
      </c>
      <c r="AI32" s="168"/>
      <c r="AJ32" s="168">
        <v>38</v>
      </c>
      <c r="AK32" s="171">
        <v>0.55000000000000004</v>
      </c>
      <c r="AL32" s="8"/>
      <c r="AM32" s="8">
        <v>38</v>
      </c>
      <c r="AN32" s="11">
        <v>0.119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2.75">
      <c r="A33" s="8"/>
      <c r="B33" s="16">
        <v>42</v>
      </c>
      <c r="C33" s="160">
        <v>35.742257562408398</v>
      </c>
      <c r="D33" s="17"/>
      <c r="E33" s="16">
        <v>42</v>
      </c>
      <c r="F33" s="163">
        <v>36.174553152093502</v>
      </c>
      <c r="G33" s="10"/>
      <c r="H33" s="10"/>
      <c r="I33" s="8"/>
      <c r="J33" s="16">
        <v>42</v>
      </c>
      <c r="K33" s="166">
        <v>21.144461397171</v>
      </c>
      <c r="L33" s="17"/>
      <c r="M33" s="8"/>
      <c r="N33" s="8"/>
      <c r="O33" s="8"/>
      <c r="P33" s="8"/>
      <c r="Q33" s="8"/>
      <c r="R33" s="8"/>
      <c r="S33" s="8"/>
      <c r="T33" s="8"/>
      <c r="U33" s="8"/>
      <c r="V33" s="8"/>
      <c r="W33" s="16">
        <v>42</v>
      </c>
      <c r="X33" s="12">
        <v>0.091499999999999998</v>
      </c>
      <c r="Y33" s="8"/>
      <c r="Z33" s="16"/>
      <c r="AA33" s="13"/>
      <c r="AB33" s="8"/>
      <c r="AC33" s="8"/>
      <c r="AD33" s="8"/>
      <c r="AE33" s="8"/>
      <c r="AF33" s="8"/>
      <c r="AG33" s="168">
        <v>39</v>
      </c>
      <c r="AH33" s="169">
        <v>0.70</v>
      </c>
      <c r="AI33" s="168"/>
      <c r="AJ33" s="168">
        <v>39</v>
      </c>
      <c r="AK33" s="171">
        <v>0.61</v>
      </c>
      <c r="AL33" s="8"/>
      <c r="AM33" s="8">
        <v>39</v>
      </c>
      <c r="AN33" s="11">
        <v>0.119</v>
      </c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2.75">
      <c r="A34" s="8"/>
      <c r="B34" s="16">
        <v>43</v>
      </c>
      <c r="C34" s="160">
        <v>35.005261377658798</v>
      </c>
      <c r="D34" s="17"/>
      <c r="E34" s="16">
        <v>43</v>
      </c>
      <c r="F34" s="163">
        <v>35.446369458271</v>
      </c>
      <c r="G34" s="10"/>
      <c r="H34" s="10"/>
      <c r="I34" s="8"/>
      <c r="J34" s="16">
        <v>43</v>
      </c>
      <c r="K34" s="166">
        <v>20.4622150812149</v>
      </c>
      <c r="L34" s="17"/>
      <c r="M34" s="8"/>
      <c r="N34" s="8"/>
      <c r="O34" s="8"/>
      <c r="P34" s="8"/>
      <c r="Q34" s="8"/>
      <c r="R34" s="8"/>
      <c r="S34" s="8"/>
      <c r="T34" s="8"/>
      <c r="U34" s="8"/>
      <c r="V34" s="8"/>
      <c r="W34" s="16">
        <v>43</v>
      </c>
      <c r="X34" s="12">
        <v>0.091499999999999998</v>
      </c>
      <c r="Y34" s="8"/>
      <c r="Z34" s="16"/>
      <c r="AA34" s="13"/>
      <c r="AB34" s="8"/>
      <c r="AC34" s="8"/>
      <c r="AD34" s="8"/>
      <c r="AE34" s="8"/>
      <c r="AF34" s="8"/>
      <c r="AG34" s="168">
        <v>40</v>
      </c>
      <c r="AH34" s="169">
        <v>0.76</v>
      </c>
      <c r="AI34" s="168"/>
      <c r="AJ34" s="168">
        <v>40</v>
      </c>
      <c r="AK34" s="171">
        <v>0.66</v>
      </c>
      <c r="AL34" s="8"/>
      <c r="AM34" s="8">
        <v>40</v>
      </c>
      <c r="AN34" s="11">
        <v>0.13200000000000001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2.75">
      <c r="A35" s="8"/>
      <c r="B35" s="16">
        <v>44</v>
      </c>
      <c r="C35" s="160">
        <v>34.252007400665299</v>
      </c>
      <c r="D35" s="17"/>
      <c r="E35" s="16">
        <v>44</v>
      </c>
      <c r="F35" s="163">
        <v>34.702115651702897</v>
      </c>
      <c r="G35" s="10"/>
      <c r="H35" s="10"/>
      <c r="I35" s="8"/>
      <c r="J35" s="16">
        <v>44</v>
      </c>
      <c r="K35" s="166">
        <v>19.766031127929701</v>
      </c>
      <c r="L35" s="17"/>
      <c r="M35" s="8"/>
      <c r="N35" s="8"/>
      <c r="O35" s="8"/>
      <c r="P35" s="8"/>
      <c r="Q35" s="8"/>
      <c r="R35" s="8"/>
      <c r="S35" s="8"/>
      <c r="T35" s="8"/>
      <c r="U35" s="8"/>
      <c r="V35" s="8"/>
      <c r="W35" s="16">
        <v>44</v>
      </c>
      <c r="X35" s="12">
        <v>0.091499999999999998</v>
      </c>
      <c r="Y35" s="8"/>
      <c r="Z35" s="16"/>
      <c r="AA35" s="13"/>
      <c r="AB35" s="8"/>
      <c r="AC35" s="8"/>
      <c r="AD35" s="8"/>
      <c r="AE35" s="8"/>
      <c r="AF35" s="8"/>
      <c r="AG35" s="168">
        <v>41</v>
      </c>
      <c r="AH35" s="169">
        <v>0.81</v>
      </c>
      <c r="AI35" s="168"/>
      <c r="AJ35" s="168">
        <v>41</v>
      </c>
      <c r="AK35" s="171">
        <v>0.71</v>
      </c>
      <c r="AL35" s="8"/>
      <c r="AM35" s="8">
        <v>41</v>
      </c>
      <c r="AN35" s="11">
        <v>0.13200000000000001</v>
      </c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ht="12.75">
      <c r="A36" s="8"/>
      <c r="B36" s="16">
        <v>45</v>
      </c>
      <c r="C36" s="160">
        <v>33.512533876061397</v>
      </c>
      <c r="D36" s="17"/>
      <c r="E36" s="16">
        <v>45</v>
      </c>
      <c r="F36" s="163">
        <v>33.979295726180098</v>
      </c>
      <c r="G36" s="10"/>
      <c r="H36" s="10"/>
      <c r="I36" s="8"/>
      <c r="J36" s="16">
        <v>45</v>
      </c>
      <c r="K36" s="166">
        <v>19.057460546493498</v>
      </c>
      <c r="L36" s="17"/>
      <c r="M36" s="8"/>
      <c r="N36" s="8"/>
      <c r="O36" s="8"/>
      <c r="P36" s="8"/>
      <c r="Q36" s="8"/>
      <c r="R36" s="8"/>
      <c r="S36" s="8"/>
      <c r="T36" s="8"/>
      <c r="U36" s="8"/>
      <c r="V36" s="8"/>
      <c r="W36" s="16">
        <v>45</v>
      </c>
      <c r="X36" s="12">
        <v>0.091499999999999998</v>
      </c>
      <c r="Y36" s="8"/>
      <c r="Z36" s="16"/>
      <c r="AA36" s="13"/>
      <c r="AB36" s="8"/>
      <c r="AC36" s="8"/>
      <c r="AD36" s="8"/>
      <c r="AE36" s="8"/>
      <c r="AF36" s="8"/>
      <c r="AG36" s="168">
        <v>42</v>
      </c>
      <c r="AH36" s="169">
        <v>0.87</v>
      </c>
      <c r="AI36" s="168"/>
      <c r="AJ36" s="168">
        <v>42</v>
      </c>
      <c r="AK36" s="171">
        <v>0.76</v>
      </c>
      <c r="AL36" s="8"/>
      <c r="AM36" s="8">
        <v>42</v>
      </c>
      <c r="AN36" s="11">
        <v>0.13200000000000001</v>
      </c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ht="12.75">
      <c r="A37" s="8"/>
      <c r="B37" s="16">
        <v>46</v>
      </c>
      <c r="C37" s="160">
        <v>32.720872582921999</v>
      </c>
      <c r="D37" s="17"/>
      <c r="E37" s="16">
        <v>46</v>
      </c>
      <c r="F37" s="163">
        <v>33.196600019183698</v>
      </c>
      <c r="G37" s="10"/>
      <c r="H37" s="10"/>
      <c r="I37" s="8"/>
      <c r="J37" s="16">
        <v>46</v>
      </c>
      <c r="K37" s="166">
        <v>18.336210563659701</v>
      </c>
      <c r="L37" s="17"/>
      <c r="M37" s="8"/>
      <c r="N37" s="8"/>
      <c r="O37" s="8"/>
      <c r="P37" s="8"/>
      <c r="Q37" s="8"/>
      <c r="R37" s="8"/>
      <c r="S37" s="8"/>
      <c r="T37" s="8"/>
      <c r="U37" s="8"/>
      <c r="V37" s="8"/>
      <c r="W37" s="16">
        <v>46</v>
      </c>
      <c r="X37" s="12">
        <v>0.060999999999999999</v>
      </c>
      <c r="Y37" s="8"/>
      <c r="Z37" s="16"/>
      <c r="AA37" s="13"/>
      <c r="AB37" s="8"/>
      <c r="AC37" s="8"/>
      <c r="AD37" s="8"/>
      <c r="AE37" s="8"/>
      <c r="AF37" s="8"/>
      <c r="AG37" s="168">
        <v>43</v>
      </c>
      <c r="AH37" s="169">
        <v>0.96</v>
      </c>
      <c r="AI37" s="168"/>
      <c r="AJ37" s="168">
        <v>43</v>
      </c>
      <c r="AK37" s="171">
        <v>0.84</v>
      </c>
      <c r="AL37" s="8"/>
      <c r="AM37" s="8">
        <v>43</v>
      </c>
      <c r="AN37" s="11">
        <v>0.13200000000000001</v>
      </c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</row>
    <row r="38" spans="1:69" ht="12.75">
      <c r="A38" s="8"/>
      <c r="B38" s="16">
        <v>47</v>
      </c>
      <c r="C38" s="160">
        <v>32.005435149793598</v>
      </c>
      <c r="D38" s="17"/>
      <c r="E38" s="16">
        <v>47</v>
      </c>
      <c r="F38" s="163">
        <v>32.509013139986799</v>
      </c>
      <c r="G38" s="10"/>
      <c r="H38" s="10"/>
      <c r="I38" s="8"/>
      <c r="J38" s="16">
        <v>47</v>
      </c>
      <c r="K38" s="166">
        <v>17.6039285793304</v>
      </c>
      <c r="L38" s="17"/>
      <c r="M38" s="8"/>
      <c r="N38" s="8"/>
      <c r="O38" s="8"/>
      <c r="P38" s="8"/>
      <c r="Q38" s="8"/>
      <c r="R38" s="8"/>
      <c r="S38" s="8"/>
      <c r="T38" s="8"/>
      <c r="U38" s="8"/>
      <c r="V38" s="8"/>
      <c r="W38" s="16">
        <v>47</v>
      </c>
      <c r="X38" s="12">
        <v>0.060999999999999999</v>
      </c>
      <c r="Y38" s="8"/>
      <c r="Z38" s="16"/>
      <c r="AA38" s="13"/>
      <c r="AB38" s="8"/>
      <c r="AC38" s="8"/>
      <c r="AD38" s="8"/>
      <c r="AE38" s="8"/>
      <c r="AF38" s="8"/>
      <c r="AG38" s="168">
        <v>44</v>
      </c>
      <c r="AH38" s="169">
        <v>1.08</v>
      </c>
      <c r="AI38" s="168"/>
      <c r="AJ38" s="168">
        <v>44</v>
      </c>
      <c r="AK38" s="171">
        <v>0.94</v>
      </c>
      <c r="AL38" s="8"/>
      <c r="AM38" s="8">
        <v>44</v>
      </c>
      <c r="AN38" s="11">
        <v>0.13200000000000001</v>
      </c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</row>
    <row r="39" spans="1:69" ht="12.75">
      <c r="A39" s="8"/>
      <c r="B39" s="16">
        <v>48</v>
      </c>
      <c r="C39" s="160">
        <v>31.171419579286599</v>
      </c>
      <c r="D39" s="17"/>
      <c r="E39" s="16">
        <v>48</v>
      </c>
      <c r="F39" s="163">
        <v>31.683832096639598</v>
      </c>
      <c r="G39" s="10"/>
      <c r="H39" s="10"/>
      <c r="I39" s="8"/>
      <c r="J39" s="16">
        <v>48</v>
      </c>
      <c r="K39" s="166">
        <v>16.860256938934299</v>
      </c>
      <c r="L39" s="17"/>
      <c r="M39" s="8"/>
      <c r="N39" s="8"/>
      <c r="O39" s="8"/>
      <c r="P39" s="8"/>
      <c r="Q39" s="8"/>
      <c r="R39" s="8"/>
      <c r="S39" s="8"/>
      <c r="T39" s="8"/>
      <c r="U39" s="8"/>
      <c r="V39" s="8"/>
      <c r="W39" s="16">
        <v>48</v>
      </c>
      <c r="X39" s="12">
        <v>0.060999999999999999</v>
      </c>
      <c r="Y39" s="8"/>
      <c r="Z39" s="16"/>
      <c r="AA39" s="13"/>
      <c r="AB39" s="8"/>
      <c r="AC39" s="8"/>
      <c r="AD39" s="8"/>
      <c r="AE39" s="8"/>
      <c r="AF39" s="8"/>
      <c r="AG39" s="168">
        <v>45</v>
      </c>
      <c r="AH39" s="169">
        <v>1.22</v>
      </c>
      <c r="AI39" s="168"/>
      <c r="AJ39" s="168">
        <v>45</v>
      </c>
      <c r="AK39" s="171">
        <v>1.06</v>
      </c>
      <c r="AL39" s="8"/>
      <c r="AM39" s="8">
        <v>45</v>
      </c>
      <c r="AN39" s="11">
        <v>0.154</v>
      </c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 ht="12.75">
      <c r="A40" s="8"/>
      <c r="B40" s="16">
        <v>49</v>
      </c>
      <c r="C40" s="160">
        <v>30.3135519675469</v>
      </c>
      <c r="D40" s="17"/>
      <c r="E40" s="16">
        <v>49</v>
      </c>
      <c r="F40" s="163">
        <v>30.834116345572902</v>
      </c>
      <c r="G40" s="10"/>
      <c r="H40" s="10"/>
      <c r="I40" s="8"/>
      <c r="J40" s="16">
        <v>49</v>
      </c>
      <c r="K40" s="166">
        <v>16.103318807601902</v>
      </c>
      <c r="L40" s="17"/>
      <c r="M40" s="8"/>
      <c r="N40" s="8"/>
      <c r="O40" s="8"/>
      <c r="P40" s="8"/>
      <c r="Q40" s="8"/>
      <c r="R40" s="8"/>
      <c r="S40" s="8"/>
      <c r="T40" s="8"/>
      <c r="U40" s="8"/>
      <c r="V40" s="8"/>
      <c r="W40" s="16">
        <v>49</v>
      </c>
      <c r="X40" s="12">
        <v>0.060999999999999999</v>
      </c>
      <c r="Y40" s="8"/>
      <c r="Z40" s="16"/>
      <c r="AA40" s="13"/>
      <c r="AB40" s="8"/>
      <c r="AC40" s="8"/>
      <c r="AD40" s="8"/>
      <c r="AE40" s="8"/>
      <c r="AF40" s="8"/>
      <c r="AG40" s="168">
        <v>46</v>
      </c>
      <c r="AH40" s="169">
        <v>1.39</v>
      </c>
      <c r="AI40" s="168"/>
      <c r="AJ40" s="168">
        <v>46</v>
      </c>
      <c r="AK40" s="171">
        <v>1.20</v>
      </c>
      <c r="AL40" s="8"/>
      <c r="AM40" s="8">
        <v>46</v>
      </c>
      <c r="AN40" s="11">
        <v>0.154</v>
      </c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 ht="12.75">
      <c r="A41" s="8"/>
      <c r="B41" s="16">
        <v>50</v>
      </c>
      <c r="C41" s="160">
        <v>29.545903979301499</v>
      </c>
      <c r="D41" s="17"/>
      <c r="E41" s="16">
        <v>50</v>
      </c>
      <c r="F41" s="163">
        <v>30.0723424198837</v>
      </c>
      <c r="G41" s="10"/>
      <c r="H41" s="10"/>
      <c r="I41" s="8"/>
      <c r="J41" s="16">
        <v>50</v>
      </c>
      <c r="K41" s="166">
        <v>15.3332320308685</v>
      </c>
      <c r="L41" s="17"/>
      <c r="M41" s="8"/>
      <c r="N41" s="8"/>
      <c r="O41" s="8"/>
      <c r="P41" s="8"/>
      <c r="Q41" s="8"/>
      <c r="R41" s="8"/>
      <c r="S41" s="8"/>
      <c r="T41" s="8"/>
      <c r="U41" s="8"/>
      <c r="V41" s="8"/>
      <c r="W41" s="16">
        <v>50</v>
      </c>
      <c r="X41" s="12">
        <v>0.060999999999999999</v>
      </c>
      <c r="Y41" s="8"/>
      <c r="Z41" s="16"/>
      <c r="AA41" s="13"/>
      <c r="AB41" s="8"/>
      <c r="AC41" s="8"/>
      <c r="AD41" s="8"/>
      <c r="AE41" s="8"/>
      <c r="AF41" s="8"/>
      <c r="AG41" s="168">
        <v>47</v>
      </c>
      <c r="AH41" s="169">
        <v>1.59</v>
      </c>
      <c r="AI41" s="168"/>
      <c r="AJ41" s="168">
        <v>47</v>
      </c>
      <c r="AK41" s="171">
        <v>1.38</v>
      </c>
      <c r="AL41" s="8"/>
      <c r="AM41" s="8">
        <v>47</v>
      </c>
      <c r="AN41" s="11">
        <v>0.154</v>
      </c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ht="12.75">
      <c r="A42" s="8"/>
      <c r="B42" s="16">
        <v>51</v>
      </c>
      <c r="C42" s="160">
        <v>28.660222133491001</v>
      </c>
      <c r="D42" s="17"/>
      <c r="E42" s="16">
        <v>51</v>
      </c>
      <c r="F42" s="163">
        <v>29.1931657556615</v>
      </c>
      <c r="G42" s="10"/>
      <c r="H42" s="10"/>
      <c r="I42" s="8"/>
      <c r="J42" s="16">
        <v>51</v>
      </c>
      <c r="K42" s="166">
        <v>14.5499026069641</v>
      </c>
      <c r="L42" s="17"/>
      <c r="M42" s="8"/>
      <c r="N42" s="8"/>
      <c r="O42" s="8"/>
      <c r="P42" s="8"/>
      <c r="Q42" s="8"/>
      <c r="R42" s="8"/>
      <c r="S42" s="8"/>
      <c r="T42" s="8"/>
      <c r="U42" s="8"/>
      <c r="V42" s="8"/>
      <c r="W42" s="16">
        <v>51</v>
      </c>
      <c r="X42" s="12">
        <v>0.037999999999999999</v>
      </c>
      <c r="Y42" s="8"/>
      <c r="Z42" s="16"/>
      <c r="AA42" s="13"/>
      <c r="AB42" s="8"/>
      <c r="AC42" s="8"/>
      <c r="AD42" s="8"/>
      <c r="AE42" s="8"/>
      <c r="AF42" s="8"/>
      <c r="AG42" s="168">
        <v>48</v>
      </c>
      <c r="AH42" s="169">
        <v>1.79</v>
      </c>
      <c r="AI42" s="168"/>
      <c r="AJ42" s="168">
        <v>48</v>
      </c>
      <c r="AK42" s="171">
        <v>1.55</v>
      </c>
      <c r="AL42" s="8"/>
      <c r="AM42" s="8">
        <v>48</v>
      </c>
      <c r="AN42" s="11">
        <v>0.154</v>
      </c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 ht="12.75">
      <c r="A43" s="8"/>
      <c r="B43" s="16">
        <v>52</v>
      </c>
      <c r="C43" s="160">
        <v>28.143450746555299</v>
      </c>
      <c r="D43" s="17"/>
      <c r="E43" s="16">
        <v>52</v>
      </c>
      <c r="F43" s="163">
        <v>28.676346868526501</v>
      </c>
      <c r="G43" s="10"/>
      <c r="H43" s="10"/>
      <c r="I43" s="8"/>
      <c r="J43" s="16">
        <v>52</v>
      </c>
      <c r="K43" s="166">
        <v>13.7531810836792</v>
      </c>
      <c r="L43" s="17"/>
      <c r="M43" s="8"/>
      <c r="N43" s="8"/>
      <c r="O43" s="8"/>
      <c r="P43" s="8"/>
      <c r="Q43" s="8"/>
      <c r="R43" s="8"/>
      <c r="S43" s="8"/>
      <c r="T43" s="8"/>
      <c r="U43" s="8"/>
      <c r="V43" s="8"/>
      <c r="W43" s="16">
        <v>52</v>
      </c>
      <c r="X43" s="12">
        <v>0.037999999999999999</v>
      </c>
      <c r="Y43" s="8"/>
      <c r="Z43" s="16"/>
      <c r="AA43" s="13"/>
      <c r="AB43" s="8"/>
      <c r="AC43" s="8"/>
      <c r="AD43" s="8"/>
      <c r="AE43" s="8"/>
      <c r="AF43" s="8"/>
      <c r="AG43" s="168">
        <v>49</v>
      </c>
      <c r="AH43" s="169">
        <v>2.02</v>
      </c>
      <c r="AI43" s="168"/>
      <c r="AJ43" s="168">
        <v>49</v>
      </c>
      <c r="AK43" s="171">
        <v>1.74</v>
      </c>
      <c r="AL43" s="8"/>
      <c r="AM43" s="8">
        <v>49</v>
      </c>
      <c r="AN43" s="11">
        <v>0.154</v>
      </c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ht="12.75">
      <c r="A44" s="8"/>
      <c r="B44" s="16">
        <v>53</v>
      </c>
      <c r="C44" s="160">
        <v>27.236773154493601</v>
      </c>
      <c r="D44" s="17"/>
      <c r="E44" s="16">
        <v>53</v>
      </c>
      <c r="F44" s="163">
        <v>27.7749013067398</v>
      </c>
      <c r="G44" s="10"/>
      <c r="H44" s="10"/>
      <c r="I44" s="8"/>
      <c r="J44" s="16">
        <v>53</v>
      </c>
      <c r="K44" s="166">
        <v>12.9427769904137</v>
      </c>
      <c r="L44" s="17"/>
      <c r="M44" s="8"/>
      <c r="N44" s="8"/>
      <c r="O44" s="8"/>
      <c r="P44" s="8"/>
      <c r="Q44" s="8"/>
      <c r="R44" s="8"/>
      <c r="S44" s="8"/>
      <c r="T44" s="8"/>
      <c r="U44" s="8"/>
      <c r="V44" s="8"/>
      <c r="W44" s="16">
        <v>53</v>
      </c>
      <c r="X44" s="12">
        <v>0.037999999999999999</v>
      </c>
      <c r="Y44" s="8"/>
      <c r="Z44" s="16"/>
      <c r="AA44" s="13"/>
      <c r="AB44" s="8"/>
      <c r="AC44" s="8"/>
      <c r="AD44" s="8"/>
      <c r="AE44" s="8"/>
      <c r="AF44" s="8"/>
      <c r="AG44" s="168">
        <v>50</v>
      </c>
      <c r="AH44" s="169">
        <v>2.25</v>
      </c>
      <c r="AI44" s="168"/>
      <c r="AJ44" s="168">
        <v>50</v>
      </c>
      <c r="AK44" s="171">
        <v>1.94</v>
      </c>
      <c r="AL44" s="8"/>
      <c r="AM44" s="8">
        <v>50</v>
      </c>
      <c r="AN44" s="11">
        <v>0.182</v>
      </c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 ht="12.75">
      <c r="A45" s="8"/>
      <c r="B45" s="16">
        <v>54</v>
      </c>
      <c r="C45" s="160">
        <v>26.700004454023802</v>
      </c>
      <c r="D45" s="17"/>
      <c r="E45" s="16">
        <v>54</v>
      </c>
      <c r="F45" s="163">
        <v>27.238097061379499</v>
      </c>
      <c r="G45" s="10"/>
      <c r="H45" s="10"/>
      <c r="I45" s="8"/>
      <c r="J45" s="16">
        <v>54</v>
      </c>
      <c r="K45" s="166">
        <v>12.115530233383201</v>
      </c>
      <c r="L45" s="17"/>
      <c r="M45" s="8"/>
      <c r="N45" s="8"/>
      <c r="O45" s="8"/>
      <c r="P45" s="8"/>
      <c r="Q45" s="8"/>
      <c r="R45" s="8"/>
      <c r="S45" s="8"/>
      <c r="T45" s="8"/>
      <c r="U45" s="8"/>
      <c r="V45" s="8"/>
      <c r="W45" s="16">
        <v>54</v>
      </c>
      <c r="X45" s="12">
        <v>0.037999999999999999</v>
      </c>
      <c r="Y45" s="8"/>
      <c r="Z45" s="16"/>
      <c r="AA45" s="13"/>
      <c r="AB45" s="8"/>
      <c r="AC45" s="8"/>
      <c r="AD45" s="8"/>
      <c r="AE45" s="8"/>
      <c r="AF45" s="8"/>
      <c r="AG45" s="168">
        <v>51</v>
      </c>
      <c r="AH45" s="169">
        <v>2.52</v>
      </c>
      <c r="AI45" s="168"/>
      <c r="AJ45" s="168">
        <v>51</v>
      </c>
      <c r="AK45" s="171">
        <v>2.17</v>
      </c>
      <c r="AL45" s="8"/>
      <c r="AM45" s="8">
        <v>51</v>
      </c>
      <c r="AN45" s="11">
        <v>0.182</v>
      </c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 ht="12.75">
      <c r="A46" s="8"/>
      <c r="B46" s="16">
        <v>55</v>
      </c>
      <c r="C46" s="160">
        <v>25.8500638270378</v>
      </c>
      <c r="D46" s="17"/>
      <c r="E46" s="16">
        <v>55</v>
      </c>
      <c r="F46" s="163">
        <v>26.3914558365822</v>
      </c>
      <c r="G46" s="10"/>
      <c r="H46" s="10"/>
      <c r="I46" s="8"/>
      <c r="J46" s="16">
        <v>55</v>
      </c>
      <c r="K46" s="166">
        <v>11.272011759281201</v>
      </c>
      <c r="L46" s="17"/>
      <c r="M46" s="8"/>
      <c r="N46" s="8"/>
      <c r="O46" s="8"/>
      <c r="P46" s="8"/>
      <c r="Q46" s="8"/>
      <c r="R46" s="8"/>
      <c r="S46" s="8"/>
      <c r="T46" s="8"/>
      <c r="U46" s="8"/>
      <c r="V46" s="8"/>
      <c r="W46" s="16">
        <v>55</v>
      </c>
      <c r="X46" s="12">
        <v>0.037999999999999999</v>
      </c>
      <c r="Y46" s="8"/>
      <c r="Z46" s="16"/>
      <c r="AA46" s="13"/>
      <c r="AB46" s="8"/>
      <c r="AC46" s="8"/>
      <c r="AD46" s="8"/>
      <c r="AE46" s="8"/>
      <c r="AF46" s="8"/>
      <c r="AG46" s="168">
        <v>52</v>
      </c>
      <c r="AH46" s="169">
        <v>2.84</v>
      </c>
      <c r="AI46" s="168"/>
      <c r="AJ46" s="168">
        <v>52</v>
      </c>
      <c r="AK46" s="171">
        <v>2.4500000000000002</v>
      </c>
      <c r="AL46" s="8"/>
      <c r="AM46" s="8">
        <v>52</v>
      </c>
      <c r="AN46" s="11">
        <v>0.182</v>
      </c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 ht="12.75">
      <c r="A47" s="8"/>
      <c r="B47" s="16">
        <v>56</v>
      </c>
      <c r="C47" s="160">
        <v>25.290063827037802</v>
      </c>
      <c r="D47" s="17"/>
      <c r="E47" s="16">
        <v>56</v>
      </c>
      <c r="F47" s="163">
        <v>25.831455836582201</v>
      </c>
      <c r="G47" s="10"/>
      <c r="H47" s="10"/>
      <c r="I47" s="8"/>
      <c r="J47" s="16">
        <v>56</v>
      </c>
      <c r="K47" s="166">
        <v>10.411880960464501</v>
      </c>
      <c r="L47" s="17"/>
      <c r="M47" s="8"/>
      <c r="N47" s="8"/>
      <c r="O47" s="8"/>
      <c r="P47" s="8"/>
      <c r="Q47" s="8"/>
      <c r="R47" s="8"/>
      <c r="S47" s="8"/>
      <c r="T47" s="8"/>
      <c r="U47" s="8"/>
      <c r="V47" s="8"/>
      <c r="W47" s="16">
        <v>56</v>
      </c>
      <c r="X47" s="12">
        <v>0.021000000000000001</v>
      </c>
      <c r="Y47" s="8"/>
      <c r="Z47" s="16"/>
      <c r="AA47" s="13"/>
      <c r="AB47" s="8"/>
      <c r="AC47" s="8"/>
      <c r="AD47" s="8"/>
      <c r="AE47" s="8"/>
      <c r="AF47" s="8"/>
      <c r="AG47" s="168">
        <v>53</v>
      </c>
      <c r="AH47" s="169">
        <v>3.17</v>
      </c>
      <c r="AI47" s="168"/>
      <c r="AJ47" s="168">
        <v>53</v>
      </c>
      <c r="AK47" s="171">
        <v>2.73</v>
      </c>
      <c r="AL47" s="8"/>
      <c r="AM47" s="8">
        <v>53</v>
      </c>
      <c r="AN47" s="11">
        <v>0.182</v>
      </c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 ht="12.75">
      <c r="A48" s="8"/>
      <c r="B48" s="16">
        <v>57</v>
      </c>
      <c r="C48" s="160">
        <v>24.649561987122301</v>
      </c>
      <c r="D48" s="17"/>
      <c r="E48" s="16">
        <v>57</v>
      </c>
      <c r="F48" s="163">
        <v>25.1914818024539</v>
      </c>
      <c r="G48" s="10"/>
      <c r="H48" s="10"/>
      <c r="I48" s="8"/>
      <c r="J48" s="16">
        <v>57</v>
      </c>
      <c r="K48" s="166">
        <v>9.5348768639564501</v>
      </c>
      <c r="L48" s="17"/>
      <c r="M48" s="8"/>
      <c r="N48" s="8"/>
      <c r="O48" s="8"/>
      <c r="P48" s="8"/>
      <c r="Q48" s="8"/>
      <c r="R48" s="8"/>
      <c r="S48" s="8"/>
      <c r="T48" s="8"/>
      <c r="U48" s="8"/>
      <c r="V48" s="8"/>
      <c r="W48" s="16">
        <v>57</v>
      </c>
      <c r="X48" s="12">
        <v>0.021000000000000001</v>
      </c>
      <c r="Y48" s="8"/>
      <c r="Z48" s="16"/>
      <c r="AA48" s="13"/>
      <c r="AB48" s="8"/>
      <c r="AC48" s="8"/>
      <c r="AD48" s="8"/>
      <c r="AE48" s="8"/>
      <c r="AF48" s="8"/>
      <c r="AG48" s="168">
        <v>54</v>
      </c>
      <c r="AH48" s="169">
        <v>3.53</v>
      </c>
      <c r="AI48" s="168"/>
      <c r="AJ48" s="168">
        <v>54</v>
      </c>
      <c r="AK48" s="171">
        <v>3.04</v>
      </c>
      <c r="AL48" s="8"/>
      <c r="AM48" s="8">
        <v>54</v>
      </c>
      <c r="AN48" s="11">
        <v>0.182</v>
      </c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1:69" ht="12.75">
      <c r="A49" s="8"/>
      <c r="B49" s="16">
        <v>58</v>
      </c>
      <c r="C49" s="160">
        <v>24.072792529652101</v>
      </c>
      <c r="D49" s="17"/>
      <c r="E49" s="16">
        <v>58</v>
      </c>
      <c r="F49" s="163">
        <v>24.5988538209991</v>
      </c>
      <c r="G49" s="10"/>
      <c r="H49" s="10"/>
      <c r="I49" s="8"/>
      <c r="J49" s="16">
        <v>58</v>
      </c>
      <c r="K49" s="166">
        <v>8.6409630584716801</v>
      </c>
      <c r="L49" s="17"/>
      <c r="M49" s="8"/>
      <c r="N49" s="8"/>
      <c r="O49" s="8"/>
      <c r="P49" s="8"/>
      <c r="Q49" s="8"/>
      <c r="R49" s="8"/>
      <c r="S49" s="8"/>
      <c r="T49" s="8"/>
      <c r="U49" s="8"/>
      <c r="V49" s="8"/>
      <c r="W49" s="16">
        <v>58</v>
      </c>
      <c r="X49" s="12">
        <v>0.021000000000000001</v>
      </c>
      <c r="Y49" s="8"/>
      <c r="Z49" s="16"/>
      <c r="AA49" s="13"/>
      <c r="AB49" s="8"/>
      <c r="AC49" s="8"/>
      <c r="AD49" s="8"/>
      <c r="AE49" s="8"/>
      <c r="AF49" s="8"/>
      <c r="AG49" s="168">
        <v>55</v>
      </c>
      <c r="AH49" s="169">
        <v>3.97</v>
      </c>
      <c r="AI49" s="168"/>
      <c r="AJ49" s="168">
        <v>55</v>
      </c>
      <c r="AK49" s="171">
        <v>3.42</v>
      </c>
      <c r="AL49" s="8"/>
      <c r="AM49" s="8">
        <v>55</v>
      </c>
      <c r="AN49" s="11">
        <v>0.215</v>
      </c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1:69" ht="12.75">
      <c r="A50" s="8"/>
      <c r="B50" s="16">
        <v>59</v>
      </c>
      <c r="C50" s="160">
        <v>23.17</v>
      </c>
      <c r="D50" s="17"/>
      <c r="E50" s="16">
        <v>59</v>
      </c>
      <c r="F50" s="163">
        <v>23.683948082282399</v>
      </c>
      <c r="G50" s="10"/>
      <c r="H50" s="10"/>
      <c r="I50" s="8"/>
      <c r="J50" s="16">
        <v>59</v>
      </c>
      <c r="K50" s="166">
        <v>7.7307033519744897</v>
      </c>
      <c r="L50" s="17"/>
      <c r="M50" s="8"/>
      <c r="N50" s="8"/>
      <c r="O50" s="8"/>
      <c r="P50" s="8"/>
      <c r="Q50" s="8"/>
      <c r="R50" s="8"/>
      <c r="S50" s="8"/>
      <c r="T50" s="8"/>
      <c r="U50" s="8"/>
      <c r="V50" s="8"/>
      <c r="W50" s="16">
        <v>59</v>
      </c>
      <c r="X50" s="12">
        <v>0.021000000000000001</v>
      </c>
      <c r="Y50" s="8"/>
      <c r="Z50" s="16"/>
      <c r="AA50" s="13"/>
      <c r="AB50" s="8"/>
      <c r="AC50" s="8"/>
      <c r="AD50" s="8"/>
      <c r="AE50" s="8"/>
      <c r="AF50" s="8"/>
      <c r="AG50" s="168">
        <v>56</v>
      </c>
      <c r="AH50" s="169">
        <v>4.4400000000000004</v>
      </c>
      <c r="AI50" s="168"/>
      <c r="AJ50" s="168">
        <v>56</v>
      </c>
      <c r="AK50" s="171">
        <v>3.82</v>
      </c>
      <c r="AL50" s="8"/>
      <c r="AM50" s="8">
        <v>56</v>
      </c>
      <c r="AN50" s="11">
        <v>0.215</v>
      </c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1:69" ht="12.75">
      <c r="A51" s="8"/>
      <c r="B51" s="16">
        <v>60</v>
      </c>
      <c r="C51" s="160">
        <v>22.57</v>
      </c>
      <c r="D51" s="17"/>
      <c r="E51" s="16">
        <v>60</v>
      </c>
      <c r="F51" s="163">
        <v>22.995791393341101</v>
      </c>
      <c r="G51" s="10"/>
      <c r="H51" s="10"/>
      <c r="I51" s="8"/>
      <c r="J51" s="16">
        <v>60</v>
      </c>
      <c r="K51" s="166">
        <v>6.8039857673644999</v>
      </c>
      <c r="L51" s="17"/>
      <c r="M51" s="8"/>
      <c r="N51" s="8"/>
      <c r="O51" s="8"/>
      <c r="P51" s="8"/>
      <c r="Q51" s="8"/>
      <c r="R51" s="8"/>
      <c r="S51" s="8"/>
      <c r="T51" s="8"/>
      <c r="U51" s="8"/>
      <c r="V51" s="8"/>
      <c r="W51" s="16">
        <v>60</v>
      </c>
      <c r="X51" s="12">
        <v>0.021000000000000001</v>
      </c>
      <c r="Y51" s="8"/>
      <c r="Z51" s="16"/>
      <c r="AA51" s="13"/>
      <c r="AB51" s="8"/>
      <c r="AC51" s="8"/>
      <c r="AD51" s="8"/>
      <c r="AE51" s="8"/>
      <c r="AF51" s="8"/>
      <c r="AG51" s="168">
        <v>57</v>
      </c>
      <c r="AH51" s="169">
        <v>4.88</v>
      </c>
      <c r="AI51" s="168"/>
      <c r="AJ51" s="168">
        <v>57</v>
      </c>
      <c r="AK51" s="171">
        <v>4.20</v>
      </c>
      <c r="AL51" s="8"/>
      <c r="AM51" s="8">
        <v>57</v>
      </c>
      <c r="AN51" s="11">
        <v>0.215</v>
      </c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1:69" ht="12.75">
      <c r="A52" s="8"/>
      <c r="B52" s="16">
        <v>61</v>
      </c>
      <c r="C52" s="160">
        <v>21.96</v>
      </c>
      <c r="D52" s="17"/>
      <c r="E52" s="16">
        <v>61</v>
      </c>
      <c r="F52" s="163">
        <v>22.2969020928434</v>
      </c>
      <c r="G52" s="10"/>
      <c r="H52" s="10"/>
      <c r="I52" s="8"/>
      <c r="J52" s="16">
        <v>61</v>
      </c>
      <c r="K52" s="166">
        <v>5.8631177365779896</v>
      </c>
      <c r="L52" s="17"/>
      <c r="M52" s="8"/>
      <c r="N52" s="8"/>
      <c r="O52" s="8"/>
      <c r="P52" s="8"/>
      <c r="Q52" s="8"/>
      <c r="R52" s="8"/>
      <c r="S52" s="8"/>
      <c r="T52" s="8"/>
      <c r="U52" s="8"/>
      <c r="V52" s="8"/>
      <c r="W52" s="16">
        <v>61</v>
      </c>
      <c r="X52" s="12">
        <v>0.0060000000000000001</v>
      </c>
      <c r="Y52" s="8"/>
      <c r="Z52" s="16"/>
      <c r="AA52" s="13"/>
      <c r="AB52" s="8"/>
      <c r="AC52" s="8"/>
      <c r="AD52" s="8"/>
      <c r="AE52" s="8"/>
      <c r="AF52" s="8"/>
      <c r="AG52" s="168">
        <v>58</v>
      </c>
      <c r="AH52" s="169">
        <v>5.32</v>
      </c>
      <c r="AI52" s="168"/>
      <c r="AJ52" s="168">
        <v>58</v>
      </c>
      <c r="AK52" s="171">
        <v>4.58</v>
      </c>
      <c r="AL52" s="8"/>
      <c r="AM52" s="8">
        <v>58</v>
      </c>
      <c r="AN52" s="11">
        <v>0.215</v>
      </c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1:69" ht="12.75">
      <c r="A53" s="8"/>
      <c r="B53" s="16">
        <v>62</v>
      </c>
      <c r="C53" s="160">
        <v>21.35</v>
      </c>
      <c r="D53" s="17"/>
      <c r="E53" s="16">
        <v>62</v>
      </c>
      <c r="F53" s="163">
        <v>21.597530003483001</v>
      </c>
      <c r="G53" s="10"/>
      <c r="H53" s="8"/>
      <c r="I53" s="8"/>
      <c r="J53" s="16">
        <v>62</v>
      </c>
      <c r="K53" s="166">
        <v>4.9091744923591598</v>
      </c>
      <c r="L53" s="17"/>
      <c r="M53" s="8"/>
      <c r="N53" s="8"/>
      <c r="O53" s="8"/>
      <c r="P53" s="8"/>
      <c r="Q53" s="8"/>
      <c r="R53" s="8"/>
      <c r="S53" s="8"/>
      <c r="T53" s="8"/>
      <c r="U53" s="8"/>
      <c r="V53" s="8"/>
      <c r="W53" s="16">
        <v>62</v>
      </c>
      <c r="X53" s="12">
        <v>0.0060000000000000001</v>
      </c>
      <c r="Y53" s="8"/>
      <c r="Z53" s="16"/>
      <c r="AA53" s="13"/>
      <c r="AB53" s="8"/>
      <c r="AC53" s="8"/>
      <c r="AD53" s="8"/>
      <c r="AE53" s="8"/>
      <c r="AF53" s="8"/>
      <c r="AG53" s="168">
        <v>59</v>
      </c>
      <c r="AH53" s="169">
        <v>5.80</v>
      </c>
      <c r="AI53" s="168"/>
      <c r="AJ53" s="168">
        <v>59</v>
      </c>
      <c r="AK53" s="171">
        <v>4.99</v>
      </c>
      <c r="AL53" s="8"/>
      <c r="AM53" s="8">
        <v>59</v>
      </c>
      <c r="AN53" s="11">
        <v>0.215</v>
      </c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1:69" ht="12.75">
      <c r="A54" s="8"/>
      <c r="B54" s="16">
        <v>63</v>
      </c>
      <c r="C54" s="160">
        <v>20.72</v>
      </c>
      <c r="D54" s="17"/>
      <c r="E54" s="16">
        <v>63</v>
      </c>
      <c r="F54" s="163">
        <v>20.877912215614302</v>
      </c>
      <c r="G54" s="10"/>
      <c r="H54" s="8"/>
      <c r="I54" s="8"/>
      <c r="J54" s="16">
        <v>63</v>
      </c>
      <c r="K54" s="166">
        <v>3.9432467182874702</v>
      </c>
      <c r="L54" s="17"/>
      <c r="M54" s="8"/>
      <c r="N54" s="8"/>
      <c r="O54" s="8"/>
      <c r="P54" s="8"/>
      <c r="Q54" s="8"/>
      <c r="R54" s="8"/>
      <c r="S54" s="8"/>
      <c r="T54" s="8"/>
      <c r="U54" s="8"/>
      <c r="V54" s="8"/>
      <c r="W54" s="16">
        <v>63</v>
      </c>
      <c r="X54" s="12">
        <v>0.0060000000000000001</v>
      </c>
      <c r="Y54" s="8"/>
      <c r="Z54" s="16"/>
      <c r="AA54" s="13"/>
      <c r="AB54" s="8"/>
      <c r="AC54" s="8"/>
      <c r="AD54" s="8"/>
      <c r="AE54" s="8"/>
      <c r="AF54" s="8"/>
      <c r="AG54" s="168">
        <v>60</v>
      </c>
      <c r="AH54" s="169">
        <v>6.34</v>
      </c>
      <c r="AI54" s="168"/>
      <c r="AJ54" s="168">
        <v>60</v>
      </c>
      <c r="AK54" s="171">
        <v>5.45</v>
      </c>
      <c r="AL54" s="8"/>
      <c r="AM54" s="8">
        <v>60</v>
      </c>
      <c r="AN54" s="11">
        <v>0.25800000000000001</v>
      </c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1:69" ht="12.75">
      <c r="A55" s="8"/>
      <c r="B55" s="14">
        <v>64</v>
      </c>
      <c r="C55" s="160">
        <v>20.09</v>
      </c>
      <c r="D55" s="15"/>
      <c r="E55" s="14">
        <v>64</v>
      </c>
      <c r="F55" s="163">
        <v>20.169722188359501</v>
      </c>
      <c r="G55" s="10"/>
      <c r="H55" s="8"/>
      <c r="I55" s="8"/>
      <c r="J55" s="14">
        <v>64</v>
      </c>
      <c r="K55" s="166">
        <v>2.96770103931427</v>
      </c>
      <c r="L55" s="15"/>
      <c r="M55" s="8"/>
      <c r="N55" s="8"/>
      <c r="O55" s="8"/>
      <c r="P55" s="8"/>
      <c r="Q55" s="8"/>
      <c r="R55" s="8"/>
      <c r="S55" s="8"/>
      <c r="T55" s="8"/>
      <c r="U55" s="8"/>
      <c r="V55" s="8"/>
      <c r="W55" s="14">
        <v>64</v>
      </c>
      <c r="X55" s="12">
        <v>0.0060000000000000001</v>
      </c>
      <c r="Y55" s="8"/>
      <c r="Z55" s="14"/>
      <c r="AA55" s="13"/>
      <c r="AB55" s="8"/>
      <c r="AC55" s="8"/>
      <c r="AD55" s="8"/>
      <c r="AE55" s="8"/>
      <c r="AF55" s="8"/>
      <c r="AG55" s="168">
        <v>61</v>
      </c>
      <c r="AH55" s="169">
        <v>7.03</v>
      </c>
      <c r="AI55" s="168"/>
      <c r="AJ55" s="168">
        <v>61</v>
      </c>
      <c r="AK55" s="171">
        <v>6.04</v>
      </c>
      <c r="AL55" s="8"/>
      <c r="AM55" s="8">
        <v>61</v>
      </c>
      <c r="AN55" s="11">
        <v>0.25800000000000001</v>
      </c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1:69" ht="12.75">
      <c r="A56" s="8"/>
      <c r="B56" s="8">
        <v>65</v>
      </c>
      <c r="C56" s="160">
        <v>19.45</v>
      </c>
      <c r="D56" s="8"/>
      <c r="E56" s="8">
        <v>65</v>
      </c>
      <c r="F56" s="163">
        <v>19.45</v>
      </c>
      <c r="G56" s="10"/>
      <c r="H56" s="8"/>
      <c r="I56" s="8"/>
      <c r="J56" s="8">
        <v>65</v>
      </c>
      <c r="K56" s="166">
        <v>1.9850155901908899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>
        <v>65</v>
      </c>
      <c r="X56" s="12">
        <v>0</v>
      </c>
      <c r="Y56" s="8"/>
      <c r="Z56" s="8"/>
      <c r="AA56" s="9"/>
      <c r="AB56" s="8"/>
      <c r="AC56" s="8"/>
      <c r="AD56" s="8"/>
      <c r="AE56" s="8"/>
      <c r="AF56" s="8"/>
      <c r="AG56" s="168">
        <v>62</v>
      </c>
      <c r="AH56" s="169">
        <v>7.87</v>
      </c>
      <c r="AI56" s="168"/>
      <c r="AJ56" s="168">
        <v>62</v>
      </c>
      <c r="AK56" s="171">
        <v>6.76</v>
      </c>
      <c r="AL56" s="8"/>
      <c r="AM56" s="8">
        <v>62</v>
      </c>
      <c r="AN56" s="11">
        <v>0.25800000000000001</v>
      </c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1:69" ht="12.75">
      <c r="A57" s="8"/>
      <c r="B57" s="8">
        <v>66</v>
      </c>
      <c r="C57" s="160">
        <v>18.79</v>
      </c>
      <c r="D57" s="8"/>
      <c r="E57" s="8">
        <v>66</v>
      </c>
      <c r="F57" s="163">
        <v>18.79</v>
      </c>
      <c r="G57" s="10"/>
      <c r="H57" s="8"/>
      <c r="I57" s="8"/>
      <c r="J57" s="8">
        <v>66</v>
      </c>
      <c r="K57" s="166">
        <v>0.99581308588385598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>
        <v>66</v>
      </c>
      <c r="X57" s="12">
        <v>0</v>
      </c>
      <c r="Y57" s="8"/>
      <c r="Z57" s="8"/>
      <c r="AA57" s="9"/>
      <c r="AB57" s="8"/>
      <c r="AC57" s="8"/>
      <c r="AD57" s="8"/>
      <c r="AE57" s="8"/>
      <c r="AF57" s="8"/>
      <c r="AG57" s="168">
        <v>63</v>
      </c>
      <c r="AH57" s="169">
        <v>8.82</v>
      </c>
      <c r="AI57" s="168"/>
      <c r="AJ57" s="168">
        <v>63</v>
      </c>
      <c r="AK57" s="171">
        <v>7.58</v>
      </c>
      <c r="AL57" s="8"/>
      <c r="AM57" s="8">
        <v>63</v>
      </c>
      <c r="AN57" s="11">
        <v>0.25800000000000001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1:69" ht="12.75">
      <c r="A58" s="8"/>
      <c r="B58" s="8">
        <v>67</v>
      </c>
      <c r="C58" s="160">
        <v>18.13</v>
      </c>
      <c r="D58" s="8"/>
      <c r="E58" s="8">
        <v>67</v>
      </c>
      <c r="F58" s="163">
        <v>18.13</v>
      </c>
      <c r="G58" s="10"/>
      <c r="H58" s="8"/>
      <c r="I58" s="8"/>
      <c r="J58" s="8">
        <v>67</v>
      </c>
      <c r="K58" s="166">
        <v>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>
        <v>67</v>
      </c>
      <c r="X58" s="12">
        <v>0</v>
      </c>
      <c r="Y58" s="8"/>
      <c r="Z58" s="8"/>
      <c r="AA58" s="9"/>
      <c r="AB58" s="8"/>
      <c r="AC58" s="8"/>
      <c r="AD58" s="8"/>
      <c r="AE58" s="8"/>
      <c r="AF58" s="8"/>
      <c r="AG58" s="168">
        <v>64</v>
      </c>
      <c r="AH58" s="169">
        <v>9.8699999999999992</v>
      </c>
      <c r="AI58" s="168"/>
      <c r="AJ58" s="168">
        <v>64</v>
      </c>
      <c r="AK58" s="171">
        <v>8.48</v>
      </c>
      <c r="AL58" s="8"/>
      <c r="AM58" s="8">
        <v>64</v>
      </c>
      <c r="AN58" s="11">
        <v>0.25800000000000001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1:69" ht="12.75">
      <c r="A59" s="8"/>
      <c r="B59" s="8">
        <v>68</v>
      </c>
      <c r="C59" s="161">
        <v>17.45</v>
      </c>
      <c r="D59" s="8"/>
      <c r="E59" s="8">
        <v>68</v>
      </c>
      <c r="F59" s="164">
        <v>17.45</v>
      </c>
      <c r="G59" s="10"/>
      <c r="H59" s="8"/>
      <c r="I59" s="8"/>
      <c r="J59" s="8">
        <v>68</v>
      </c>
      <c r="K59" s="165" t="s">
        <v>20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>
        <v>68</v>
      </c>
      <c r="X59" s="8"/>
      <c r="Y59" s="8"/>
      <c r="Z59" s="8"/>
      <c r="AA59" s="9"/>
      <c r="AB59" s="8"/>
      <c r="AC59" s="8"/>
      <c r="AD59" s="8"/>
      <c r="AE59" s="8"/>
      <c r="AF59" s="8"/>
      <c r="AG59" s="168">
        <v>65</v>
      </c>
      <c r="AH59" s="170">
        <v>10.99</v>
      </c>
      <c r="AI59" s="168"/>
      <c r="AJ59" s="168">
        <v>65</v>
      </c>
      <c r="AK59" s="171">
        <v>9.44</v>
      </c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1:69" ht="12.75">
      <c r="A60" s="8"/>
      <c r="B60" s="8">
        <v>69</v>
      </c>
      <c r="C60" s="161">
        <v>16.78</v>
      </c>
      <c r="D60" s="8"/>
      <c r="E60" s="8">
        <v>69</v>
      </c>
      <c r="F60" s="164">
        <v>16.78</v>
      </c>
      <c r="G60" s="10"/>
      <c r="H60" s="8"/>
      <c r="I60" s="8"/>
      <c r="J60" s="8">
        <v>69</v>
      </c>
      <c r="K60" s="165" t="s">
        <v>20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>
        <v>69</v>
      </c>
      <c r="X60" s="8"/>
      <c r="Y60" s="8"/>
      <c r="Z60" s="8"/>
      <c r="AA60" s="9"/>
      <c r="AB60" s="8"/>
      <c r="AC60" s="8"/>
      <c r="AD60" s="8"/>
      <c r="AE60" s="8"/>
      <c r="AF60" s="8"/>
      <c r="AG60" s="168">
        <v>66</v>
      </c>
      <c r="AH60" s="170">
        <v>12.08</v>
      </c>
      <c r="AI60" s="168"/>
      <c r="AJ60" s="168">
        <v>66</v>
      </c>
      <c r="AK60" s="171">
        <v>10.38</v>
      </c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1:69" ht="12.75">
      <c r="A61" s="8"/>
      <c r="B61" s="8">
        <v>70</v>
      </c>
      <c r="C61" s="161">
        <v>16.10</v>
      </c>
      <c r="D61" s="8"/>
      <c r="E61" s="8">
        <v>70</v>
      </c>
      <c r="F61" s="164">
        <v>16.10</v>
      </c>
      <c r="G61" s="8"/>
      <c r="H61" s="8"/>
      <c r="I61" s="8"/>
      <c r="J61" s="8">
        <v>70</v>
      </c>
      <c r="K61" s="165" t="s">
        <v>20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>
        <v>70</v>
      </c>
      <c r="X61" s="8"/>
      <c r="Y61" s="8"/>
      <c r="Z61" s="8"/>
      <c r="AA61" s="9"/>
      <c r="AB61" s="8"/>
      <c r="AC61" s="8"/>
      <c r="AD61" s="8"/>
      <c r="AE61" s="8"/>
      <c r="AF61" s="8"/>
      <c r="AG61" s="168">
        <v>67</v>
      </c>
      <c r="AH61" s="170">
        <v>13.19</v>
      </c>
      <c r="AI61" s="168"/>
      <c r="AJ61" s="168">
        <v>67</v>
      </c>
      <c r="AK61" s="171">
        <v>11.33</v>
      </c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1:69" ht="12.75">
      <c r="A62" s="8"/>
      <c r="B62" s="8">
        <v>71</v>
      </c>
      <c r="C62" s="159">
        <v>0</v>
      </c>
      <c r="D62" s="8"/>
      <c r="E62" s="8">
        <v>71</v>
      </c>
      <c r="F62" s="162">
        <v>0</v>
      </c>
      <c r="G62" s="8"/>
      <c r="H62" s="8"/>
      <c r="I62" s="8"/>
      <c r="J62" s="8">
        <v>71</v>
      </c>
      <c r="K62" s="165" t="s">
        <v>20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>
        <v>71</v>
      </c>
      <c r="X62" s="8"/>
      <c r="Y62" s="8"/>
      <c r="Z62" s="8"/>
      <c r="AA62" s="9"/>
      <c r="AB62" s="8"/>
      <c r="AC62" s="8"/>
      <c r="AD62" s="8"/>
      <c r="AE62" s="8"/>
      <c r="AF62" s="8"/>
      <c r="AG62" s="168">
        <v>68</v>
      </c>
      <c r="AH62" s="170">
        <v>14.44</v>
      </c>
      <c r="AI62" s="168"/>
      <c r="AJ62" s="168">
        <v>68</v>
      </c>
      <c r="AK62" s="171">
        <v>12.40</v>
      </c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1:69" ht="12.75">
      <c r="A63" s="8"/>
      <c r="B63" s="8">
        <v>72</v>
      </c>
      <c r="C63" s="159">
        <v>0</v>
      </c>
      <c r="D63" s="8"/>
      <c r="E63" s="8">
        <v>72</v>
      </c>
      <c r="F63" s="162">
        <v>0</v>
      </c>
      <c r="G63" s="8"/>
      <c r="H63" s="8"/>
      <c r="I63" s="8"/>
      <c r="J63" s="8">
        <v>72</v>
      </c>
      <c r="K63" s="165" t="s">
        <v>20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>
        <v>72</v>
      </c>
      <c r="X63" s="8"/>
      <c r="Y63" s="8"/>
      <c r="Z63" s="8"/>
      <c r="AA63" s="9"/>
      <c r="AB63" s="8"/>
      <c r="AC63" s="8"/>
      <c r="AD63" s="8"/>
      <c r="AE63" s="8"/>
      <c r="AF63" s="8"/>
      <c r="AG63" s="168">
        <v>69</v>
      </c>
      <c r="AH63" s="170">
        <v>15.78</v>
      </c>
      <c r="AI63" s="168"/>
      <c r="AJ63" s="168">
        <v>69</v>
      </c>
      <c r="AK63" s="171">
        <v>13.54</v>
      </c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1:69" ht="12.75">
      <c r="A64" s="8"/>
      <c r="B64" s="8">
        <v>73</v>
      </c>
      <c r="C64" s="159">
        <v>0</v>
      </c>
      <c r="D64" s="8"/>
      <c r="E64" s="8">
        <v>73</v>
      </c>
      <c r="F64" s="162">
        <v>0</v>
      </c>
      <c r="G64" s="8"/>
      <c r="H64" s="8"/>
      <c r="I64" s="8"/>
      <c r="J64" s="8">
        <v>73</v>
      </c>
      <c r="K64" s="165" t="s">
        <v>20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>
        <v>73</v>
      </c>
      <c r="X64" s="8"/>
      <c r="Y64" s="8"/>
      <c r="Z64" s="8"/>
      <c r="AA64" s="8"/>
      <c r="AB64" s="8"/>
      <c r="AC64" s="8"/>
      <c r="AD64" s="8"/>
      <c r="AE64" s="8"/>
      <c r="AF64" s="8"/>
      <c r="AG64" s="168">
        <v>70</v>
      </c>
      <c r="AH64" s="170">
        <v>17.50</v>
      </c>
      <c r="AI64" s="168"/>
      <c r="AJ64" s="168">
        <v>70</v>
      </c>
      <c r="AK64" s="171">
        <v>15.02</v>
      </c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1:69" ht="12.75">
      <c r="A65" s="8"/>
      <c r="B65" s="8">
        <v>74</v>
      </c>
      <c r="C65" s="159">
        <v>0</v>
      </c>
      <c r="D65" s="8"/>
      <c r="E65" s="8">
        <v>74</v>
      </c>
      <c r="F65" s="162">
        <v>0</v>
      </c>
      <c r="G65" s="8"/>
      <c r="H65" s="8"/>
      <c r="I65" s="8"/>
      <c r="J65" s="8">
        <v>74</v>
      </c>
      <c r="K65" s="165" t="s">
        <v>20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>
        <v>74</v>
      </c>
      <c r="X65" s="8"/>
      <c r="Y65" s="8"/>
      <c r="Z65" s="8"/>
      <c r="AA65" s="8"/>
      <c r="AB65" s="8"/>
      <c r="AC65" s="8"/>
      <c r="AD65" s="8"/>
      <c r="AE65" s="8"/>
      <c r="AF65" s="8"/>
      <c r="AG65" s="168">
        <v>71</v>
      </c>
      <c r="AH65" s="168"/>
      <c r="AI65" s="168"/>
      <c r="AJ65" s="168">
        <v>71</v>
      </c>
      <c r="AK65" s="16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1:69" ht="12.75">
      <c r="A66" s="8"/>
      <c r="B66" s="8">
        <v>75</v>
      </c>
      <c r="C66" s="159">
        <v>0</v>
      </c>
      <c r="D66" s="8"/>
      <c r="E66" s="8">
        <v>75</v>
      </c>
      <c r="F66" s="162">
        <v>0</v>
      </c>
      <c r="G66" s="8"/>
      <c r="H66" s="8"/>
      <c r="I66" s="8"/>
      <c r="J66" s="8">
        <v>75</v>
      </c>
      <c r="K66" s="165" t="s">
        <v>20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>
        <v>75</v>
      </c>
      <c r="X66" s="8"/>
      <c r="Y66" s="8"/>
      <c r="Z66" s="8"/>
      <c r="AA66" s="8"/>
      <c r="AB66" s="8"/>
      <c r="AC66" s="8"/>
      <c r="AD66" s="8"/>
      <c r="AE66" s="8"/>
      <c r="AF66" s="8"/>
      <c r="AG66" s="168">
        <v>72</v>
      </c>
      <c r="AH66" s="168"/>
      <c r="AI66" s="168"/>
      <c r="AJ66" s="168">
        <v>72</v>
      </c>
      <c r="AK66" s="16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1:69" ht="12.7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168">
        <v>73</v>
      </c>
      <c r="AH67" s="168"/>
      <c r="AI67" s="168"/>
      <c r="AJ67" s="168">
        <v>73</v>
      </c>
      <c r="AK67" s="16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1:69" ht="12.7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168">
        <v>74</v>
      </c>
      <c r="AH68" s="168"/>
      <c r="AI68" s="168"/>
      <c r="AJ68" s="168">
        <v>74</v>
      </c>
      <c r="AK68" s="16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1:69" ht="12.7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168">
        <v>75</v>
      </c>
      <c r="AH69" s="168"/>
      <c r="AI69" s="168"/>
      <c r="AJ69" s="168">
        <v>75</v>
      </c>
      <c r="AK69" s="16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1:69" ht="12.7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1:69" ht="12.7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1:69" ht="12.7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1:69" ht="12.7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1:69" ht="12.7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  <row r="75" spans="1:69" ht="12.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</row>
    <row r="76" spans="1:69" ht="12.7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</row>
    <row r="77" spans="1:69" ht="12.7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</row>
    <row r="78" spans="1:69" ht="12.7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</row>
    <row r="79" spans="1:69" ht="12.7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</row>
    <row r="80" spans="1:69" ht="12.7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</row>
    <row r="81" spans="1:69" ht="12.7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</row>
    <row r="82" spans="1:69" ht="12.7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</row>
    <row r="83" spans="1:69" ht="12.7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</row>
    <row r="84" spans="1:69" ht="12.7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</row>
    <row r="85" spans="1:69" ht="12.7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</row>
    <row r="86" spans="1:69" ht="12.7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</row>
    <row r="87" spans="1:69" ht="12.7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</row>
    <row r="88" spans="1:69" ht="12.7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</row>
    <row r="89" spans="1:69" ht="12.7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</row>
    <row r="90" spans="1:69" ht="12.7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</row>
    <row r="91" spans="1:69" ht="12.7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</row>
    <row r="92" spans="1:69" ht="12.7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</row>
    <row r="93" spans="1:69" ht="12.7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</row>
    <row r="94" spans="1:69" ht="12.7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</row>
    <row r="95" spans="1:69" ht="12.7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</row>
    <row r="96" spans="1:69" ht="12.7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</row>
    <row r="97" spans="1:69" ht="12.7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</row>
    <row r="98" spans="1:69" ht="12.7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</row>
    <row r="99" spans="1:69" ht="12.7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</row>
    <row r="100" spans="1:69" ht="12.7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</row>
    <row r="101" spans="1:69" ht="12.7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</row>
    <row r="102" spans="1:69" ht="12.7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</row>
    <row r="103" spans="1:69" ht="12.7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</row>
    <row r="104" spans="1:69" ht="12.7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</row>
    <row r="105" spans="1:69" ht="12.7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</row>
    <row r="106" spans="1:69" ht="12.7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</row>
    <row r="107" spans="1:69" ht="12.7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</row>
    <row r="108" spans="1:69" ht="12.7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</row>
    <row r="109" spans="1:69" ht="12.7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</row>
    <row r="110" spans="1:69" ht="12.7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</row>
    <row r="111" spans="1:69" ht="12.7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</row>
    <row r="112" spans="1:69" ht="12.7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</row>
    <row r="113" spans="1:69" ht="12.7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</row>
    <row r="114" spans="1:69" ht="12.7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</row>
    <row r="115" spans="1:69" ht="12.7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</row>
    <row r="116" spans="1:69" ht="12.7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</row>
    <row r="117" spans="1:69" ht="12.7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</row>
    <row r="118" spans="1:69" ht="12.7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</row>
    <row r="119" spans="1:69" ht="12.7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</row>
    <row r="120" spans="1:69" ht="12.7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</row>
    <row r="121" spans="1:69" ht="12.7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</row>
    <row r="122" spans="1:69" ht="12.7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</row>
    <row r="123" spans="1:69" ht="12.7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</row>
    <row r="124" spans="1:69" ht="12.7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</row>
    <row r="125" spans="1:69" ht="12.7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</row>
    <row r="126" spans="1:69" ht="12.7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</row>
    <row r="127" spans="1:69" ht="12.7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</row>
    <row r="128" spans="1:69" ht="12.7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</row>
    <row r="129" spans="1:69" ht="12.7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</row>
    <row r="130" spans="1:69" ht="12.7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</row>
    <row r="131" spans="1:69" ht="12.7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</row>
    <row r="132" spans="1:69" ht="12.7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</row>
    <row r="133" spans="1:69" ht="12.7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</row>
    <row r="134" spans="1:69" ht="12.7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</row>
    <row r="135" spans="1:69" ht="12.7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</row>
    <row r="136" spans="1:69" ht="12.7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</row>
    <row r="137" spans="1:69" ht="12.7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</row>
    <row r="138" spans="1:69" ht="12.7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</row>
    <row r="139" spans="1:69" ht="12.7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</row>
    <row r="140" spans="1:69" ht="12.7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</row>
    <row r="141" spans="1:69" ht="12.7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</row>
    <row r="142" spans="1:69" ht="12.7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</row>
    <row r="143" spans="1:69" ht="12.7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</row>
    <row r="144" spans="1:69" ht="12.7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</row>
    <row r="145" spans="1:69" ht="12.7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</row>
    <row r="146" spans="1:69" ht="12.7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</row>
    <row r="147" spans="1:69" ht="12.7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</row>
    <row r="148" spans="1:69" ht="12.7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</row>
    <row r="149" spans="1:69" ht="12.7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</row>
    <row r="150" spans="1:69" ht="12.7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</row>
    <row r="151" spans="1:69" ht="12.7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</row>
    <row r="152" spans="1:69" ht="12.7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</row>
    <row r="153" spans="1:69" ht="12.7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</row>
    <row r="154" spans="1:69" ht="12.7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</row>
    <row r="155" spans="1:69" ht="12.7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</row>
    <row r="156" spans="1:69" ht="12.7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</row>
    <row r="157" spans="1:69" ht="12.7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</row>
    <row r="158" spans="1:69" ht="12.7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</row>
    <row r="159" spans="1:69" ht="12.7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</row>
    <row r="160" spans="1:69" ht="12.7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</row>
    <row r="161" spans="1:69" ht="12.7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</row>
    <row r="162" spans="1:69" ht="12.7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</row>
    <row r="163" spans="1:69" ht="12.7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</row>
    <row r="164" spans="1:69" ht="12.7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</row>
    <row r="165" spans="1:69" ht="12.7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</row>
    <row r="166" spans="1:69" ht="12.7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</row>
    <row r="167" spans="1:69" ht="12.7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</row>
    <row r="168" spans="1:69" ht="12.7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</row>
    <row r="169" spans="1:69" ht="12.7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</row>
    <row r="170" spans="1:69" ht="12.7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</row>
    <row r="171" spans="1:69" ht="12.7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</row>
    <row r="172" spans="1:69" ht="12.7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</row>
    <row r="173" spans="1:69" ht="12.7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</row>
    <row r="174" spans="1:69" ht="12.7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</row>
    <row r="175" spans="1:69" ht="12.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</row>
    <row r="176" spans="1:69" ht="12.7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</row>
    <row r="177" spans="1:69" ht="12.7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</row>
    <row r="178" spans="1:69" ht="12.7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</row>
    <row r="179" spans="1:69" ht="12.7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</row>
    <row r="180" spans="1:69" ht="12.7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</row>
    <row r="181" spans="1:69" ht="12.7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</row>
    <row r="182" spans="1:69" ht="12.7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</row>
    <row r="183" spans="1:69" ht="12.7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</row>
    <row r="184" spans="1:69" ht="12.7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</row>
    <row r="185" spans="1:69" ht="12.7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</row>
    <row r="186" spans="1:69" ht="12.7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</row>
    <row r="187" spans="1:69" ht="12.7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</row>
    <row r="188" spans="1:69" ht="12.7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</row>
    <row r="189" spans="1:69" ht="12.7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</row>
    <row r="190" spans="1:69" ht="12.7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</row>
    <row r="191" spans="1:69" ht="12.7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</row>
    <row r="192" spans="1:69" ht="12.7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</row>
    <row r="193" spans="1:69" ht="12.7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</row>
    <row r="194" spans="1:69" ht="12.7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</row>
    <row r="195" spans="1:69" ht="12.7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</row>
    <row r="196" spans="1:69" ht="12.7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</row>
    <row r="197" spans="1:69" ht="12.7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</row>
    <row r="198" spans="1:69" ht="12.7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</row>
    <row r="199" spans="1:69" ht="12.7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</row>
    <row r="200" spans="1:69" ht="12.7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</row>
    <row r="201" spans="1:69" ht="12.7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</row>
    <row r="202" spans="1:69" ht="12.7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</row>
    <row r="203" spans="1:69" ht="12.7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</row>
    <row r="204" spans="1:69" ht="12.7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</row>
    <row r="205" spans="1:69" ht="12.7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</row>
    <row r="206" spans="1:69" ht="12.7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</row>
    <row r="207" spans="1:69" ht="12.7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</row>
    <row r="208" spans="1:69" ht="12.7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</row>
    <row r="209" spans="1:69" ht="12.7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</row>
    <row r="210" spans="1:69" ht="12.7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</row>
    <row r="211" spans="1:69" ht="12.7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</row>
    <row r="212" spans="1:69" ht="12.7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</row>
    <row r="213" spans="1:69" ht="12.7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</row>
    <row r="214" spans="1:69" ht="12.7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</row>
    <row r="215" spans="1:69" ht="12.7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</row>
    <row r="216" spans="1:69" ht="12.7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</row>
    <row r="217" spans="1:69" ht="12.7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</row>
    <row r="218" spans="1:69" ht="12.7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</row>
    <row r="219" spans="1:69" ht="12.7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</row>
    <row r="220" spans="1:69" ht="12.7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</row>
    <row r="221" spans="1:69" ht="12.7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</row>
    <row r="222" spans="1:69" ht="12.7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</row>
    <row r="223" spans="1:69" ht="12.7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</row>
    <row r="224" spans="1:69" ht="12.7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</row>
    <row r="225" spans="1:69" ht="12.7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</row>
    <row r="226" spans="1:69" ht="12.7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</row>
    <row r="227" spans="1:69" ht="12.7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</row>
    <row r="228" spans="1:69" ht="12.7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</row>
    <row r="229" spans="1:69" ht="12.7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</row>
    <row r="230" spans="1:69" ht="12.7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</row>
    <row r="231" spans="1:69" ht="12.7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</row>
    <row r="232" spans="1:69" ht="12.7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</row>
    <row r="233" spans="1:69" ht="12.7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</row>
    <row r="234" spans="1:69" ht="12.7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</row>
    <row r="235" spans="1:69" ht="12.7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</row>
    <row r="236" spans="1:69" ht="12.7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</row>
    <row r="237" spans="1:69" ht="12.7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</row>
    <row r="238" spans="1:69" ht="12.7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</row>
    <row r="239" spans="1:69" ht="12.7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</row>
    <row r="240" spans="1:69" ht="12.7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</row>
  </sheetData>
  <pageMargins left="0.708661417322835" right="0.708661417322835" top="0.748031496062992" bottom="0.748031496062992" header="0.31496062992126" footer="0.31496062992126"/>
  <pageSetup orientation="portrait" paperSize="9" scale="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Gerrit-Jan</dc:creator>
  <cp:keywords/>
  <dc:description/>
  <cp:lastModifiedBy>Patrick Keukens</cp:lastModifiedBy>
  <dcterms:created xsi:type="dcterms:W3CDTF">2012-02-21T14:55:27Z</dcterms:created>
  <dcterms:modified xsi:type="dcterms:W3CDTF">2017-01-16T13:28:23Z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