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0d734e827a46e4a1/"/>
    </mc:Choice>
  </mc:AlternateContent>
  <bookViews>
    <workbookView xWindow="0" yWindow="0" windowWidth="28800" windowHeight="12210" activeTab="3"/>
  </bookViews>
  <sheets>
    <sheet name="OUTPUT" sheetId="1" r:id="rId1"/>
    <sheet name="INPUT" sheetId="2" r:id="rId2"/>
    <sheet name="NP" sheetId="18" r:id="rId3"/>
    <sheet name="rekenen" sheetId="19" r:id="rId4"/>
  </sheets>
  <definedNames>
    <definedName name="gewogen_input">INPUT!$N$6</definedName>
    <definedName name="input_aantal_kinderen">INPUT!$J$2</definedName>
    <definedName name="input_burgerlijkestaat">INPUT!$G$2</definedName>
    <definedName name="input_datum_in_dienst">INPUT!$C$2</definedName>
    <definedName name="input_deelnemersjaren_vanaf">INPUT!$X$2</definedName>
    <definedName name="input_franchise">INPUT!$L$2</definedName>
    <definedName name="input_fulltime_salaris">INPUT!$F$2</definedName>
    <definedName name="input_geboortedatum">INPUT!$B$2</definedName>
    <definedName name="input_geboortedatum_k1">INPUT!$Q$2</definedName>
    <definedName name="input_geboortedatum_k2">INPUT!$R$2</definedName>
    <definedName name="input_geboortedatum_k3">INPUT!$S$2</definedName>
    <definedName name="input_geboortedatum_k4">INPUT!$T$2</definedName>
    <definedName name="input_geboortedatum_k5">INPUT!$U$2</definedName>
    <definedName name="input_geboortedatum_partner">INPUT!$I$2</definedName>
    <definedName name="input_geslacht">INPUT!$A$2</definedName>
    <definedName name="input_geslacht_partner">INPUT!$H$2</definedName>
    <definedName name="input_gewogen_parttime_percentage">INPUT!#REF!</definedName>
    <definedName name="input_max_pensioensalaris">INPUT!$Z$2</definedName>
    <definedName name="input_np_max_looptijd">INPUT!$W$2</definedName>
    <definedName name="input_np_perc_per_dj">INPUT!$V$2</definedName>
    <definedName name="input_parttime_percentage">INPUT!$E$2</definedName>
    <definedName name="input_pensioengevend_salaris">INPUT!$M$2</definedName>
    <definedName name="input_pensioengrondslag">INPUT!$N$2</definedName>
    <definedName name="input_pensioenleeftijd">INPUT!$P$2</definedName>
    <definedName name="input_periodesalaris">INPUT!$D$2</definedName>
    <definedName name="input_waardeoverdracht">INPUT!$O$2</definedName>
    <definedName name="input_wijzigingsdatum">INPUT!$K$2</definedName>
    <definedName name="output_franchise">OUTPUT!$B$2</definedName>
    <definedName name="output_franchise_op">OUTPUT!$B$2</definedName>
    <definedName name="output_gewogen_parttime_perc">OUTPUT!$M$2</definedName>
    <definedName name="output_partnerpensioen">OUTPUT!$E$2</definedName>
    <definedName name="output_partnerpensioen_kapitaal">OUTPUT!$D$2</definedName>
    <definedName name="output_pensioen_grondslag">OUTPUT!$C$2</definedName>
    <definedName name="output_pensioengevend_jaarsalaris">OUTPUT!$A$2</definedName>
    <definedName name="output_premie_pj_np">OUTPUT!$G$2</definedName>
    <definedName name="output_premie_pj_wzp">OUTPUT!$J$2</definedName>
    <definedName name="output_premie_wg_np">OUTPUT!$H$2</definedName>
    <definedName name="output_premie_wg_wzp">OUTPUT!$K$2</definedName>
    <definedName name="output_premie_wn_np">OUTPUT!$I$2</definedName>
    <definedName name="output_premie_wn_wzp">OUTPUT!$L$2</definedName>
    <definedName name="output_wezenpensioen">OUTPUT!$F$2</definedName>
    <definedName name="Pensioengrondslag">INPUT!$N$6</definedName>
  </definedNames>
  <calcPr calcId="171027"/>
</workbook>
</file>

<file path=xl/calcChain.xml><?xml version="1.0" encoding="utf-8"?>
<calcChain xmlns="http://schemas.openxmlformats.org/spreadsheetml/2006/main">
  <c r="I2" i="19" l="1"/>
  <c r="C2" i="1" l="1"/>
  <c r="N6" i="2" l="1"/>
  <c r="N2" i="2" l="1"/>
  <c r="G2" i="19"/>
  <c r="M2" i="1" l="1"/>
  <c r="E2" i="19" l="1"/>
  <c r="K11" i="19" l="1"/>
  <c r="K13" i="19" s="1"/>
  <c r="A7" i="19"/>
  <c r="B7" i="19" s="1"/>
  <c r="B8" i="19" s="1"/>
  <c r="C2" i="19"/>
  <c r="B2" i="1"/>
  <c r="A2" i="1"/>
  <c r="A2" i="19"/>
  <c r="D2" i="19" l="1"/>
  <c r="F2" i="19" s="1"/>
  <c r="F3" i="19" s="1"/>
  <c r="H2" i="19" s="1"/>
  <c r="B2" i="19"/>
  <c r="B3" i="19" s="1"/>
  <c r="K2" i="19" s="1"/>
  <c r="K7" i="19" l="1"/>
  <c r="J2" i="19"/>
  <c r="J3" i="19" l="1"/>
  <c r="E2" i="1"/>
  <c r="J7" i="19" l="1"/>
  <c r="L7" i="19" s="1"/>
  <c r="J2" i="1" s="1"/>
  <c r="K2" i="1" s="1"/>
  <c r="L2" i="19"/>
  <c r="G2" i="1" s="1"/>
  <c r="H2" i="1" s="1"/>
  <c r="F2" i="1" l="1"/>
</calcChain>
</file>

<file path=xl/comments1.xml><?xml version="1.0" encoding="utf-8"?>
<comments xmlns="http://schemas.openxmlformats.org/spreadsheetml/2006/main">
  <authors>
    <author>Gerrit-Jan</author>
  </authors>
  <commentList>
    <comment ref="D3" authorId="0" shapeId="0">
      <text>
        <r>
          <rPr>
            <b/>
            <sz val="9"/>
            <color indexed="81"/>
            <rFont val="Tahoma"/>
            <family val="2"/>
          </rPr>
          <t>Gerrit-Jan:</t>
        </r>
        <r>
          <rPr>
            <sz val="9"/>
            <color indexed="81"/>
            <rFont val="Tahoma"/>
            <family val="2"/>
          </rPr>
          <t xml:space="preserve">
Bij DL is de peildatum de eerste dag van het jaar. Het berekende NP is daardoor meestlal wat lager</t>
        </r>
      </text>
    </comment>
  </commentList>
</comments>
</file>

<file path=xl/sharedStrings.xml><?xml version="1.0" encoding="utf-8"?>
<sst xmlns="http://schemas.openxmlformats.org/spreadsheetml/2006/main" count="62" uniqueCount="61">
  <si>
    <t>WzP Jaarpremie</t>
  </si>
  <si>
    <t>Parttime_percentage</t>
  </si>
  <si>
    <t>Franchise OP</t>
  </si>
  <si>
    <t>WzP premie werknemer</t>
  </si>
  <si>
    <t>Datum_in_dienst</t>
  </si>
  <si>
    <t>Leeftijd</t>
  </si>
  <si>
    <t>Salaris</t>
  </si>
  <si>
    <t>Wijzigingsdatum</t>
  </si>
  <si>
    <t>Pensioengrondslag</t>
  </si>
  <si>
    <t>Geboortedatum_partner</t>
  </si>
  <si>
    <t>Partnerpensioen</t>
  </si>
  <si>
    <t>Geboortedatum</t>
  </si>
  <si>
    <t>Wezenpensioen</t>
  </si>
  <si>
    <t>Aantal_kinderen</t>
  </si>
  <si>
    <t>WzP Premie werkgever</t>
  </si>
  <si>
    <t>Periodesalaris</t>
  </si>
  <si>
    <t>Franchise</t>
  </si>
  <si>
    <t>Geslacht</t>
  </si>
  <si>
    <t>Fulltime_salaris</t>
  </si>
  <si>
    <t>Geslacht_partner</t>
  </si>
  <si>
    <t>Burgerlijkestaat</t>
  </si>
  <si>
    <t>Pensioengevend_Salaris</t>
  </si>
  <si>
    <t>Pensioenleeftijd</t>
  </si>
  <si>
    <t>Partnerpensioen kapitaal</t>
  </si>
  <si>
    <t>Jaarpremie</t>
  </si>
  <si>
    <t>Premie werkgever</t>
  </si>
  <si>
    <t>premie werknemer</t>
  </si>
  <si>
    <t>Waardeoverdracht</t>
  </si>
  <si>
    <t>Kind 1 geboortedatum</t>
  </si>
  <si>
    <t>Kind 2 geboortedatum</t>
  </si>
  <si>
    <t>Kind 3 geboortedatum</t>
  </si>
  <si>
    <t>Kind 4 geboortedatum</t>
  </si>
  <si>
    <t>Kind 5 geboortedatum</t>
  </si>
  <si>
    <t>P lft</t>
  </si>
  <si>
    <t>PD</t>
  </si>
  <si>
    <t>DID</t>
  </si>
  <si>
    <t>aantal jaren tussen did en PD</t>
  </si>
  <si>
    <t>Opbouw %</t>
  </si>
  <si>
    <t>PG</t>
  </si>
  <si>
    <t>partnerpensioen</t>
  </si>
  <si>
    <t>premie per 1000</t>
  </si>
  <si>
    <t>NP premie</t>
  </si>
  <si>
    <t>Geboortedatum werknemer</t>
  </si>
  <si>
    <t>Geb dd kind Wezenpensioen</t>
  </si>
  <si>
    <t>afronding naar beneden</t>
  </si>
  <si>
    <t>afronden naar beneden</t>
  </si>
  <si>
    <t>lft</t>
  </si>
  <si>
    <t>NP mannen</t>
  </si>
  <si>
    <t>NP vrouwen</t>
  </si>
  <si>
    <t>WzP uniseks</t>
  </si>
  <si>
    <t>Mutsaerts geeft aan</t>
  </si>
  <si>
    <t>DL</t>
  </si>
  <si>
    <t>Gewogen parttime %</t>
  </si>
  <si>
    <t>NP Perc per dj</t>
  </si>
  <si>
    <t>NP max looptijd</t>
  </si>
  <si>
    <t>Deelnemersjaren vanaf</t>
  </si>
  <si>
    <t>Max Pensioensalaris</t>
  </si>
  <si>
    <t>Maximum salaris</t>
  </si>
  <si>
    <t>Vrouw</t>
  </si>
  <si>
    <t>Gehuwd</t>
  </si>
  <si>
    <t>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</si>
</sst>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0.00000"/>
    <numFmt numFmtId="165" formatCode="#,##0.0000"/>
    <numFmt numFmtId="166" formatCode="&quot;€&quot;\ #,##0.00"/>
  </numFmts>
  <fonts count="30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7"/>
      <color rgb="FF000000"/>
      <name val="Verdana"/>
      <family val="2"/>
    </font>
    <font>
      <sz val="10"/>
      <color theme="0" tint="-0.249977111117893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2F2F2F"/>
      <name val="Segoe UI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51170384838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8" fillId="28" borderId="1" applyNumberFormat="0" applyAlignment="0" applyProtection="0"/>
    <xf numFmtId="0" fontId="4" fillId="29" borderId="2" applyNumberFormat="0" applyAlignment="0" applyProtection="0"/>
    <xf numFmtId="0" fontId="9" fillId="0" borderId="3" applyNumberFormat="0" applyFill="0" applyAlignment="0" applyProtection="0"/>
    <xf numFmtId="0" fontId="10" fillId="30" borderId="0" applyNumberFormat="0" applyBorder="0" applyAlignment="0" applyProtection="0"/>
    <xf numFmtId="0" fontId="11" fillId="2" borderId="1" applyNumberFormat="0" applyAlignment="0" applyProtection="0"/>
    <xf numFmtId="0" fontId="12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0" applyNumberFormat="0" applyBorder="0" applyAlignment="0" applyProtection="0"/>
    <xf numFmtId="0" fontId="16" fillId="0" borderId="0"/>
    <xf numFmtId="0" fontId="1" fillId="3" borderId="1" applyNumberFormat="0" applyFont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9" fillId="28" borderId="1" applyNumberFormat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</cellStyleXfs>
  <cellXfs count="46">
    <xf numFmtId="0" fontId="0" fillId="0" borderId="0" xfId="0"/>
    <xf numFmtId="2" fontId="0" fillId="0" borderId="0" xfId="0" applyNumberFormat="1"/>
    <xf numFmtId="0" fontId="0" fillId="0" borderId="0" xfId="0" applyFill="1"/>
    <xf numFmtId="4" fontId="0" fillId="0" borderId="0" xfId="0" applyNumberFormat="1"/>
    <xf numFmtId="0" fontId="0" fillId="0" borderId="0" xfId="35" applyFont="1" applyAlignment="1">
      <alignment horizontal="center"/>
    </xf>
    <xf numFmtId="0" fontId="21" fillId="33" borderId="0" xfId="35" applyFont="1" applyFill="1" applyAlignment="1">
      <alignment horizontal="center"/>
    </xf>
    <xf numFmtId="0" fontId="21" fillId="0" borderId="0" xfId="35" applyFont="1" applyFill="1" applyAlignment="1">
      <alignment horizontal="center"/>
    </xf>
    <xf numFmtId="0" fontId="21" fillId="0" borderId="0" xfId="35" applyFont="1" applyAlignment="1">
      <alignment horizontal="center"/>
    </xf>
    <xf numFmtId="0" fontId="22" fillId="0" borderId="0" xfId="35" applyFont="1" applyAlignment="1">
      <alignment horizontal="center"/>
    </xf>
    <xf numFmtId="0" fontId="21" fillId="34" borderId="0" xfId="35" applyFont="1" applyFill="1" applyAlignment="1">
      <alignment horizontal="center"/>
    </xf>
    <xf numFmtId="4" fontId="21" fillId="34" borderId="0" xfId="35" applyNumberFormat="1" applyFont="1" applyFill="1" applyAlignment="1">
      <alignment horizontal="center"/>
    </xf>
    <xf numFmtId="14" fontId="0" fillId="0" borderId="0" xfId="35" applyNumberFormat="1" applyFont="1"/>
    <xf numFmtId="1" fontId="0" fillId="0" borderId="0" xfId="35" applyNumberFormat="1" applyFont="1"/>
    <xf numFmtId="164" fontId="0" fillId="0" borderId="0" xfId="35" applyNumberFormat="1" applyFont="1"/>
    <xf numFmtId="4" fontId="0" fillId="0" borderId="0" xfId="35" applyNumberFormat="1" applyFont="1"/>
    <xf numFmtId="4" fontId="0" fillId="0" borderId="1" xfId="35" applyNumberFormat="1" applyFont="1" applyBorder="1"/>
    <xf numFmtId="14" fontId="0" fillId="0" borderId="0" xfId="0" applyNumberFormat="1"/>
    <xf numFmtId="2" fontId="0" fillId="0" borderId="0" xfId="35" applyNumberFormat="1" applyFont="1"/>
    <xf numFmtId="1" fontId="0" fillId="0" borderId="0" xfId="0" applyNumberFormat="1"/>
    <xf numFmtId="0" fontId="0" fillId="0" borderId="7" xfId="0" applyBorder="1"/>
    <xf numFmtId="0" fontId="7" fillId="0" borderId="0" xfId="0" applyFont="1"/>
    <xf numFmtId="0" fontId="0" fillId="35" borderId="8" xfId="0" applyFill="1" applyBorder="1"/>
    <xf numFmtId="1" fontId="0" fillId="0" borderId="9" xfId="0" applyNumberFormat="1" applyFill="1" applyBorder="1"/>
    <xf numFmtId="1" fontId="1" fillId="35" borderId="9" xfId="35" applyNumberFormat="1" applyFont="1" applyFill="1" applyBorder="1"/>
    <xf numFmtId="0" fontId="0" fillId="36" borderId="0" xfId="0" applyFill="1"/>
    <xf numFmtId="0" fontId="23" fillId="0" borderId="0" xfId="0" applyFont="1"/>
    <xf numFmtId="0" fontId="7" fillId="35" borderId="0" xfId="35" applyFont="1" applyFill="1" applyAlignment="1">
      <alignment horizontal="center"/>
    </xf>
    <xf numFmtId="0" fontId="0" fillId="0" borderId="0" xfId="35" applyFont="1" applyFill="1" applyAlignment="1">
      <alignment horizontal="center"/>
    </xf>
    <xf numFmtId="0" fontId="24" fillId="0" borderId="0" xfId="0" applyFont="1"/>
    <xf numFmtId="165" fontId="0" fillId="0" borderId="0" xfId="35" applyNumberFormat="1" applyFont="1"/>
    <xf numFmtId="0" fontId="0" fillId="0" borderId="0" xfId="35" applyNumberFormat="1" applyFont="1"/>
    <xf numFmtId="14" fontId="27" fillId="0" borderId="0" xfId="0" applyNumberFormat="1" applyFont="1"/>
    <xf numFmtId="4" fontId="0" fillId="35" borderId="9" xfId="0" applyNumberFormat="1" applyFill="1" applyBorder="1"/>
    <xf numFmtId="14" fontId="0" fillId="0" borderId="0" xfId="0" applyNumberFormat="1" applyFill="1"/>
    <xf numFmtId="166" fontId="28" fillId="0" borderId="0" xfId="43" applyNumberFormat="1"/>
    <xf numFmtId="166" fontId="28" fillId="0" borderId="0" xfId="43" applyNumberFormat="1"/>
    <xf numFmtId="166" fontId="28" fillId="0" borderId="0" xfId="43" applyNumberFormat="1"/>
    <xf numFmtId="0" fontId="0" fillId="37" borderId="0" xfId="0" applyFill="1"/>
    <xf numFmtId="0" fontId="29" fillId="0" borderId="9" xfId="0" applyFont="1" applyBorder="1" applyAlignment="1">
      <alignment wrapText="1"/>
    </xf>
    <xf numFmtId="1" fontId="0" fillId="0" borderId="0" xfId="0" applyNumberFormat="1" applyFill="1"/>
    <xf numFmtId="2" fontId="0" fillId="0" borderId="0" xfId="35" applyNumberFormat="1" applyFont="1" applyFill="1"/>
    <xf numFmtId="2" fontId="0" fillId="35" borderId="9" xfId="0" applyNumberFormat="1" applyFill="1" applyBorder="1"/>
    <xf numFmtId="4" fontId="0" fillId="35" borderId="0" xfId="0" applyNumberFormat="1" applyFill="1"/>
    <xf numFmtId="0" fontId="0" fillId="0" borderId="0" xfId="0" applyNumberFormat="1"/>
    <xf numFmtId="9" fontId="0" fillId="0" borderId="0" xfId="0" applyNumberFormat="1"/>
    <xf numFmtId="0" fontId="0" fillId="35" borderId="9" xfId="0" applyFill="1" applyBorder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erekening" xfId="25" builtinId="22" customBuiltin="1"/>
    <cellStyle name="Controlecel" xfId="26" builtinId="23" customBuiltin="1"/>
    <cellStyle name="Gekoppelde cel" xfId="27" builtinId="24" customBuiltin="1"/>
    <cellStyle name="Goed" xfId="28" builtinId="26" customBuiltin="1"/>
    <cellStyle name="Invoer" xfId="29" builtinId="20" customBuiltin="1"/>
    <cellStyle name="Komma 2" xfId="44"/>
    <cellStyle name="Kop 1" xfId="30" builtinId="16" customBuiltin="1"/>
    <cellStyle name="Kop 2" xfId="31" builtinId="17" customBuiltin="1"/>
    <cellStyle name="Kop 3" xfId="32" builtinId="18" customBuiltin="1"/>
    <cellStyle name="Kop 4" xfId="33" builtinId="19" customBuiltin="1"/>
    <cellStyle name="Neutraal" xfId="34" builtinId="28" customBuiltin="1"/>
    <cellStyle name="Normal" xfId="35"/>
    <cellStyle name="Notitie" xfId="36" builtinId="10" customBuiltin="1"/>
    <cellStyle name="Ongeldig" xfId="37" builtinId="27" customBuiltin="1"/>
    <cellStyle name="Standaard" xfId="0" builtinId="0"/>
    <cellStyle name="Standaard 2" xfId="43"/>
    <cellStyle name="Titel" xfId="38" builtinId="15" customBuiltin="1"/>
    <cellStyle name="Totaal" xfId="39" builtinId="25" customBuiltin="1"/>
    <cellStyle name="Uitvoer" xfId="40" builtinId="21" customBuiltin="1"/>
    <cellStyle name="Verklarende tekst" xfId="41" builtinId="53" customBuiltin="1"/>
    <cellStyle name="Waarschuwingsteks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"/>
  <sheetViews>
    <sheetView zoomScaleNormal="100" workbookViewId="0">
      <selection activeCell="E2" sqref="E2"/>
    </sheetView>
  </sheetViews>
  <sheetFormatPr defaultRowHeight="12.75" x14ac:dyDescent="0.2"/>
  <cols>
    <col min="3" max="3" width="16.85546875" customWidth="1"/>
    <col min="4" max="4" width="21.5703125" customWidth="1"/>
    <col min="5" max="5" width="14.28515625" bestFit="1" customWidth="1"/>
    <col min="6" max="6" width="14.42578125" customWidth="1"/>
    <col min="7" max="12" width="16.28515625" customWidth="1"/>
    <col min="13" max="13" width="20.5703125" customWidth="1"/>
  </cols>
  <sheetData>
    <row r="1" spans="1:13" x14ac:dyDescent="0.2">
      <c r="A1" t="s">
        <v>6</v>
      </c>
      <c r="B1" t="s">
        <v>2</v>
      </c>
      <c r="C1" t="s">
        <v>8</v>
      </c>
      <c r="D1" t="s">
        <v>23</v>
      </c>
      <c r="E1" t="s">
        <v>10</v>
      </c>
      <c r="F1" t="s">
        <v>12</v>
      </c>
      <c r="G1" s="24" t="s">
        <v>24</v>
      </c>
      <c r="H1" t="s">
        <v>25</v>
      </c>
      <c r="I1" t="s">
        <v>26</v>
      </c>
      <c r="J1" s="24" t="s">
        <v>0</v>
      </c>
      <c r="K1" t="s">
        <v>14</v>
      </c>
      <c r="L1" t="s">
        <v>3</v>
      </c>
      <c r="M1" t="s">
        <v>52</v>
      </c>
    </row>
    <row r="2" spans="1:13" x14ac:dyDescent="0.2">
      <c r="A2">
        <f>input_fulltime_salaris</f>
        <v>32400</v>
      </c>
      <c r="B2" s="3">
        <f>input_franchise</f>
        <v>14849.37</v>
      </c>
      <c r="C2" s="18">
        <f>gewogen_input</f>
        <v>14286.212819999999</v>
      </c>
      <c r="D2">
        <v>0</v>
      </c>
      <c r="E2" s="3">
        <f>rekenen!J2</f>
        <v>7101.1049443091988</v>
      </c>
      <c r="F2" s="1">
        <f>rekenen!J7</f>
        <v>1420</v>
      </c>
      <c r="G2" s="1">
        <f ca="1">rekenen!L2</f>
        <v>19.172700000000003</v>
      </c>
      <c r="H2" s="1">
        <f ca="1">output_premie_pj_np</f>
        <v>19.172700000000003</v>
      </c>
      <c r="I2" s="1">
        <v>0</v>
      </c>
      <c r="J2" s="1">
        <f ca="1">rekenen!L7</f>
        <v>11.36</v>
      </c>
      <c r="K2" s="1">
        <f ca="1">output_premie_pj_wzp</f>
        <v>11.36</v>
      </c>
      <c r="L2">
        <v>0</v>
      </c>
      <c r="M2" s="43">
        <f>input_parttime_percentage</f>
        <v>81.400000000000006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Normal="100" workbookViewId="0">
      <selection activeCell="F1" sqref="F1:F1048576"/>
    </sheetView>
  </sheetViews>
  <sheetFormatPr defaultColWidth="27" defaultRowHeight="12.75" x14ac:dyDescent="0.2"/>
  <cols>
    <col min="1" max="1" width="8.5703125" customWidth="1"/>
    <col min="2" max="2" width="15.28515625" customWidth="1"/>
    <col min="3" max="3" width="16.28515625" customWidth="1"/>
    <col min="4" max="4" width="13.7109375" customWidth="1"/>
    <col min="5" max="5" width="20" customWidth="1"/>
    <col min="6" max="7" width="15.140625" customWidth="1"/>
    <col min="8" max="8" width="16.28515625" customWidth="1"/>
    <col min="9" max="9" width="23.140625" customWidth="1"/>
    <col min="10" max="10" width="15.85546875" customWidth="1"/>
    <col min="11" max="11" width="21.7109375" customWidth="1"/>
    <col min="12" max="12" width="15.140625" customWidth="1"/>
    <col min="13" max="13" width="28.7109375" customWidth="1"/>
    <col min="14" max="14" width="23.85546875" customWidth="1"/>
    <col min="15" max="15" width="23.42578125" customWidth="1"/>
    <col min="16" max="16" width="21.85546875" customWidth="1"/>
  </cols>
  <sheetData>
    <row r="1" spans="1:26" s="1" customFormat="1" x14ac:dyDescent="0.2">
      <c r="A1" s="2" t="s">
        <v>17</v>
      </c>
      <c r="B1" s="24" t="s">
        <v>11</v>
      </c>
      <c r="C1" s="24" t="s">
        <v>4</v>
      </c>
      <c r="D1" s="2" t="s">
        <v>15</v>
      </c>
      <c r="E1" s="2" t="s">
        <v>1</v>
      </c>
      <c r="F1" s="2" t="s">
        <v>18</v>
      </c>
      <c r="G1" s="2" t="s">
        <v>20</v>
      </c>
      <c r="H1" s="2" t="s">
        <v>19</v>
      </c>
      <c r="I1" s="2" t="s">
        <v>9</v>
      </c>
      <c r="J1" s="2" t="s">
        <v>13</v>
      </c>
      <c r="K1" s="24" t="s">
        <v>7</v>
      </c>
      <c r="L1" s="2" t="s">
        <v>16</v>
      </c>
      <c r="M1" s="24" t="s">
        <v>21</v>
      </c>
      <c r="N1" s="24" t="s">
        <v>8</v>
      </c>
      <c r="O1" s="2" t="s">
        <v>27</v>
      </c>
      <c r="P1" s="24" t="s">
        <v>22</v>
      </c>
      <c r="Q1" s="24" t="s">
        <v>28</v>
      </c>
      <c r="R1" s="1" t="s">
        <v>29</v>
      </c>
      <c r="S1" s="1" t="s">
        <v>30</v>
      </c>
      <c r="T1" s="1" t="s">
        <v>31</v>
      </c>
      <c r="U1" s="1" t="s">
        <v>32</v>
      </c>
      <c r="V1" s="1" t="s">
        <v>53</v>
      </c>
      <c r="W1" s="1" t="s">
        <v>54</v>
      </c>
      <c r="X1" s="1" t="s">
        <v>55</v>
      </c>
      <c r="Y1" s="1" t="s">
        <v>56</v>
      </c>
      <c r="Z1" s="1" t="s">
        <v>57</v>
      </c>
    </row>
    <row r="2" spans="1:26" x14ac:dyDescent="0.2">
      <c r="A2" t="s">
        <v>58</v>
      </c>
      <c r="B2" s="16">
        <v>32884</v>
      </c>
      <c r="C2" s="16">
        <v>41699</v>
      </c>
      <c r="D2">
        <v>2000</v>
      </c>
      <c r="E2" s="43">
        <v>81.400000000000006</v>
      </c>
      <c r="F2">
        <v>32400</v>
      </c>
      <c r="G2" t="s">
        <v>59</v>
      </c>
      <c r="H2" t="s">
        <v>60</v>
      </c>
      <c r="I2" s="16">
        <v>32101</v>
      </c>
      <c r="K2" s="16">
        <v>42736</v>
      </c>
      <c r="L2">
        <v>14849.37</v>
      </c>
      <c r="M2" s="3"/>
      <c r="N2" s="18">
        <f>N6</f>
        <v>14286.212819999999</v>
      </c>
      <c r="P2">
        <v>67</v>
      </c>
      <c r="Q2" s="16"/>
      <c r="V2">
        <v>1.1599999999999999</v>
      </c>
    </row>
    <row r="5" spans="1:26" ht="13.5" thickBot="1" x14ac:dyDescent="0.25">
      <c r="E5" s="2"/>
      <c r="F5" s="2"/>
      <c r="G5" s="2"/>
      <c r="H5" s="2"/>
      <c r="I5" s="2"/>
      <c r="J5" s="2"/>
      <c r="K5" s="2"/>
      <c r="L5" s="2"/>
      <c r="M5" s="39"/>
    </row>
    <row r="6" spans="1:26" ht="13.5" thickBot="1" x14ac:dyDescent="0.25">
      <c r="E6" s="2"/>
      <c r="F6" s="2"/>
      <c r="G6" s="2"/>
      <c r="H6" s="2"/>
      <c r="I6" s="2"/>
      <c r="J6" s="2"/>
      <c r="K6" s="2"/>
      <c r="L6" s="2"/>
      <c r="M6" s="39"/>
      <c r="N6" s="45">
        <f>(input_fulltime_salaris-input_franchise)*input_parttime_percentage/100</f>
        <v>14286.212819999999</v>
      </c>
    </row>
    <row r="7" spans="1:26" x14ac:dyDescent="0.2">
      <c r="E7" s="2"/>
      <c r="F7" s="2"/>
      <c r="G7" s="2"/>
      <c r="H7" s="2"/>
      <c r="I7" s="2"/>
      <c r="J7" s="2"/>
      <c r="K7" s="2"/>
      <c r="L7" s="2"/>
      <c r="M7" s="2"/>
    </row>
    <row r="10" spans="1:26" x14ac:dyDescent="0.2">
      <c r="K10" s="44"/>
    </row>
  </sheetData>
  <pageMargins left="0.7" right="0.7" top="0.75" bottom="0.75" header="0.3" footer="0.3"/>
  <pageSetup paperSize="9" orientation="landscape" horizontalDpi="30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A2" sqref="A2"/>
    </sheetView>
  </sheetViews>
  <sheetFormatPr defaultColWidth="9.140625" defaultRowHeight="12.75" x14ac:dyDescent="0.2"/>
  <cols>
    <col min="1" max="1" width="12" style="4" customWidth="1"/>
    <col min="2" max="2" width="14.42578125" customWidth="1"/>
    <col min="3" max="3" width="12" bestFit="1" customWidth="1"/>
    <col min="9" max="9" width="23.140625" customWidth="1"/>
  </cols>
  <sheetData>
    <row r="1" spans="1:9" x14ac:dyDescent="0.2">
      <c r="A1" s="26" t="s">
        <v>51</v>
      </c>
      <c r="B1" s="16">
        <v>42277</v>
      </c>
    </row>
    <row r="2" spans="1:9" x14ac:dyDescent="0.2">
      <c r="A2" s="4" t="s">
        <v>46</v>
      </c>
      <c r="B2" s="20" t="s">
        <v>47</v>
      </c>
      <c r="C2" s="20" t="s">
        <v>48</v>
      </c>
      <c r="F2" s="20" t="s">
        <v>49</v>
      </c>
    </row>
    <row r="3" spans="1:9" ht="15" x14ac:dyDescent="0.25">
      <c r="A3" s="25">
        <v>20</v>
      </c>
      <c r="B3" s="34">
        <v>0.02</v>
      </c>
      <c r="C3" s="35">
        <v>0.03</v>
      </c>
      <c r="E3" s="28"/>
      <c r="F3" s="36">
        <v>0.8</v>
      </c>
      <c r="I3" s="25"/>
    </row>
    <row r="4" spans="1:9" ht="15" x14ac:dyDescent="0.25">
      <c r="A4" s="25">
        <v>21</v>
      </c>
      <c r="B4" s="34">
        <v>0.04</v>
      </c>
      <c r="C4" s="35">
        <v>0.06</v>
      </c>
      <c r="E4" s="28"/>
      <c r="F4" s="36">
        <v>0.8</v>
      </c>
      <c r="I4" s="25"/>
    </row>
    <row r="5" spans="1:9" ht="15" x14ac:dyDescent="0.25">
      <c r="A5" s="25">
        <v>22</v>
      </c>
      <c r="B5" s="34">
        <v>0.06</v>
      </c>
      <c r="C5" s="35">
        <v>0.09</v>
      </c>
      <c r="E5" s="28"/>
      <c r="F5" s="36">
        <v>0.8</v>
      </c>
      <c r="I5" s="25"/>
    </row>
    <row r="6" spans="1:9" ht="15" x14ac:dyDescent="0.25">
      <c r="A6" s="25">
        <v>23</v>
      </c>
      <c r="B6" s="34">
        <v>0.1</v>
      </c>
      <c r="C6" s="35">
        <v>0.11</v>
      </c>
      <c r="E6" s="28"/>
      <c r="F6" s="36">
        <v>0.8</v>
      </c>
      <c r="I6" s="25"/>
    </row>
    <row r="7" spans="1:9" ht="15" x14ac:dyDescent="0.25">
      <c r="A7" s="25">
        <v>24</v>
      </c>
      <c r="B7" s="34">
        <v>0.13</v>
      </c>
      <c r="C7" s="35">
        <v>0.14000000000000001</v>
      </c>
      <c r="E7" s="28"/>
      <c r="F7" s="36">
        <v>0.8</v>
      </c>
      <c r="I7" s="25"/>
    </row>
    <row r="8" spans="1:9" ht="15" x14ac:dyDescent="0.25">
      <c r="A8" s="25">
        <v>25</v>
      </c>
      <c r="B8" s="34">
        <v>0.18</v>
      </c>
      <c r="C8" s="35">
        <v>0.2</v>
      </c>
      <c r="E8" s="28"/>
      <c r="F8" s="36">
        <v>0.8</v>
      </c>
      <c r="I8" s="25"/>
    </row>
    <row r="9" spans="1:9" ht="15" x14ac:dyDescent="0.25">
      <c r="A9" s="25">
        <v>26</v>
      </c>
      <c r="B9" s="34">
        <v>0.23</v>
      </c>
      <c r="C9" s="35">
        <v>0.22</v>
      </c>
      <c r="E9" s="28"/>
      <c r="F9" s="36">
        <v>0.8</v>
      </c>
      <c r="I9" s="25"/>
    </row>
    <row r="10" spans="1:9" ht="15" x14ac:dyDescent="0.25">
      <c r="A10" s="25">
        <v>27</v>
      </c>
      <c r="B10" s="34">
        <v>0.26</v>
      </c>
      <c r="C10" s="35">
        <v>0.27</v>
      </c>
      <c r="E10" s="28"/>
      <c r="F10" s="36">
        <v>0.8</v>
      </c>
      <c r="I10" s="25"/>
    </row>
    <row r="11" spans="1:9" ht="15" x14ac:dyDescent="0.25">
      <c r="A11" s="25">
        <v>28</v>
      </c>
      <c r="B11" s="34">
        <v>0.31</v>
      </c>
      <c r="C11" s="35">
        <v>0.28999999999999998</v>
      </c>
      <c r="E11" s="28"/>
      <c r="F11" s="36">
        <v>0.8</v>
      </c>
      <c r="I11" s="25"/>
    </row>
    <row r="12" spans="1:9" ht="15" x14ac:dyDescent="0.25">
      <c r="A12" s="25">
        <v>29</v>
      </c>
      <c r="B12" s="34">
        <v>0.34</v>
      </c>
      <c r="C12" s="35">
        <v>0.34</v>
      </c>
      <c r="E12" s="28"/>
      <c r="F12" s="36">
        <v>0.8</v>
      </c>
      <c r="I12" s="25"/>
    </row>
    <row r="13" spans="1:9" ht="15" x14ac:dyDescent="0.25">
      <c r="A13" s="25">
        <v>30</v>
      </c>
      <c r="B13" s="34">
        <v>0.37</v>
      </c>
      <c r="C13" s="35">
        <v>0.36</v>
      </c>
      <c r="E13" s="28"/>
      <c r="F13" s="36">
        <v>0.8</v>
      </c>
      <c r="I13" s="25"/>
    </row>
    <row r="14" spans="1:9" ht="15" x14ac:dyDescent="0.25">
      <c r="A14" s="25">
        <v>31</v>
      </c>
      <c r="B14" s="34">
        <v>0.42</v>
      </c>
      <c r="C14" s="35">
        <v>0.41</v>
      </c>
      <c r="E14" s="28"/>
      <c r="F14" s="36">
        <v>0.8</v>
      </c>
      <c r="I14" s="25"/>
    </row>
    <row r="15" spans="1:9" ht="15" x14ac:dyDescent="0.25">
      <c r="A15" s="25">
        <v>32</v>
      </c>
      <c r="B15" s="34">
        <v>0.46</v>
      </c>
      <c r="C15" s="35">
        <v>0.43</v>
      </c>
      <c r="E15" s="28"/>
      <c r="F15" s="36">
        <v>0.8</v>
      </c>
      <c r="I15" s="25"/>
    </row>
    <row r="16" spans="1:9" ht="15" x14ac:dyDescent="0.25">
      <c r="A16" s="25">
        <v>33</v>
      </c>
      <c r="B16" s="34">
        <v>0.5</v>
      </c>
      <c r="C16" s="35">
        <v>0.51</v>
      </c>
      <c r="E16" s="28"/>
      <c r="F16" s="36">
        <v>0.8</v>
      </c>
      <c r="I16" s="25"/>
    </row>
    <row r="17" spans="1:9" ht="15" x14ac:dyDescent="0.25">
      <c r="A17" s="25">
        <v>34</v>
      </c>
      <c r="B17" s="34">
        <v>0.55000000000000004</v>
      </c>
      <c r="C17" s="35">
        <v>0.57999999999999996</v>
      </c>
      <c r="E17" s="28"/>
      <c r="F17" s="36">
        <v>0.8</v>
      </c>
      <c r="I17" s="25"/>
    </row>
    <row r="18" spans="1:9" ht="15" x14ac:dyDescent="0.25">
      <c r="A18" s="25">
        <v>35</v>
      </c>
      <c r="B18" s="34">
        <v>0.6</v>
      </c>
      <c r="C18" s="35">
        <v>0.62</v>
      </c>
      <c r="E18" s="28"/>
      <c r="F18" s="36">
        <v>0.8</v>
      </c>
      <c r="I18" s="25"/>
    </row>
    <row r="19" spans="1:9" ht="15" x14ac:dyDescent="0.25">
      <c r="A19" s="25">
        <v>36</v>
      </c>
      <c r="B19" s="34">
        <v>0.66</v>
      </c>
      <c r="C19" s="35">
        <v>0.68</v>
      </c>
      <c r="E19" s="28"/>
      <c r="F19" s="36">
        <v>0.8</v>
      </c>
      <c r="I19" s="25"/>
    </row>
    <row r="20" spans="1:9" ht="15" x14ac:dyDescent="0.25">
      <c r="A20" s="25">
        <v>37</v>
      </c>
      <c r="B20" s="34">
        <v>0.7</v>
      </c>
      <c r="C20" s="35">
        <v>0.75</v>
      </c>
      <c r="E20" s="28"/>
      <c r="F20" s="36">
        <v>0.8</v>
      </c>
      <c r="I20" s="25"/>
    </row>
    <row r="21" spans="1:9" ht="15" x14ac:dyDescent="0.25">
      <c r="A21" s="25">
        <v>38</v>
      </c>
      <c r="B21" s="34">
        <v>0.77</v>
      </c>
      <c r="C21" s="35">
        <v>0.85</v>
      </c>
      <c r="E21" s="28"/>
      <c r="F21" s="36">
        <v>0.8</v>
      </c>
      <c r="I21" s="25"/>
    </row>
    <row r="22" spans="1:9" ht="15" x14ac:dyDescent="0.25">
      <c r="A22" s="25">
        <v>39</v>
      </c>
      <c r="B22" s="34">
        <v>0.86</v>
      </c>
      <c r="C22" s="35">
        <v>0.9</v>
      </c>
      <c r="E22" s="28"/>
      <c r="F22" s="36">
        <v>0.8</v>
      </c>
      <c r="I22" s="25"/>
    </row>
    <row r="23" spans="1:9" ht="15" x14ac:dyDescent="0.25">
      <c r="A23" s="25">
        <v>40</v>
      </c>
      <c r="B23" s="34">
        <v>0.93</v>
      </c>
      <c r="C23" s="35">
        <v>1.02</v>
      </c>
      <c r="E23" s="28"/>
      <c r="F23" s="36">
        <v>0.8</v>
      </c>
      <c r="I23" s="25"/>
    </row>
    <row r="24" spans="1:9" ht="15" x14ac:dyDescent="0.25">
      <c r="A24" s="25">
        <v>41</v>
      </c>
      <c r="B24" s="34">
        <v>1.04</v>
      </c>
      <c r="C24" s="35">
        <v>1.1299999999999999</v>
      </c>
      <c r="E24" s="28"/>
      <c r="F24" s="36">
        <v>0.8</v>
      </c>
      <c r="I24" s="25"/>
    </row>
    <row r="25" spans="1:9" ht="15" x14ac:dyDescent="0.25">
      <c r="A25" s="25">
        <v>42</v>
      </c>
      <c r="B25" s="34">
        <v>1.1599999999999999</v>
      </c>
      <c r="C25" s="35">
        <v>1.25</v>
      </c>
      <c r="E25" s="28"/>
      <c r="F25" s="36">
        <v>0.8</v>
      </c>
      <c r="I25" s="25"/>
    </row>
    <row r="26" spans="1:9" ht="15" x14ac:dyDescent="0.25">
      <c r="A26" s="25">
        <v>43</v>
      </c>
      <c r="B26" s="34">
        <v>1.29</v>
      </c>
      <c r="C26" s="35">
        <v>1.32</v>
      </c>
      <c r="E26" s="28"/>
      <c r="F26" s="36">
        <v>0.8</v>
      </c>
      <c r="I26" s="25"/>
    </row>
    <row r="27" spans="1:9" ht="15" x14ac:dyDescent="0.25">
      <c r="A27" s="25">
        <v>44</v>
      </c>
      <c r="B27" s="34">
        <v>1.45</v>
      </c>
      <c r="C27" s="35">
        <v>1.53</v>
      </c>
      <c r="E27" s="28"/>
      <c r="F27" s="36">
        <v>0.8</v>
      </c>
      <c r="I27" s="25"/>
    </row>
    <row r="28" spans="1:9" ht="15" x14ac:dyDescent="0.25">
      <c r="A28" s="25">
        <v>45</v>
      </c>
      <c r="B28" s="34">
        <v>1.6</v>
      </c>
      <c r="C28" s="35">
        <v>1.64</v>
      </c>
      <c r="E28" s="28"/>
      <c r="F28" s="36">
        <v>0.8</v>
      </c>
      <c r="I28" s="25"/>
    </row>
    <row r="29" spans="1:9" ht="15" x14ac:dyDescent="0.25">
      <c r="A29" s="25">
        <v>46</v>
      </c>
      <c r="B29" s="34">
        <v>1.77</v>
      </c>
      <c r="C29" s="35">
        <v>1.87</v>
      </c>
      <c r="E29" s="28"/>
      <c r="F29" s="36">
        <v>0.8</v>
      </c>
      <c r="I29" s="25"/>
    </row>
    <row r="30" spans="1:9" ht="15" x14ac:dyDescent="0.25">
      <c r="A30" s="25">
        <v>47</v>
      </c>
      <c r="B30" s="34">
        <v>2.0299999999999998</v>
      </c>
      <c r="C30" s="35">
        <v>2.06</v>
      </c>
      <c r="E30" s="28"/>
      <c r="F30" s="36">
        <v>0.8</v>
      </c>
      <c r="I30" s="25"/>
    </row>
    <row r="31" spans="1:9" ht="15" x14ac:dyDescent="0.25">
      <c r="A31" s="25">
        <v>48</v>
      </c>
      <c r="B31" s="34">
        <v>2.23</v>
      </c>
      <c r="C31" s="35">
        <v>2.16</v>
      </c>
      <c r="E31" s="28"/>
      <c r="F31" s="36">
        <v>0.8</v>
      </c>
      <c r="I31" s="25"/>
    </row>
    <row r="32" spans="1:9" ht="15" x14ac:dyDescent="0.25">
      <c r="A32" s="25">
        <v>49</v>
      </c>
      <c r="B32" s="34">
        <v>2.46</v>
      </c>
      <c r="C32" s="35">
        <v>2.3199999999999998</v>
      </c>
      <c r="E32" s="28"/>
      <c r="F32" s="36">
        <v>0.8</v>
      </c>
      <c r="I32" s="25"/>
    </row>
    <row r="33" spans="1:10" ht="15" x14ac:dyDescent="0.25">
      <c r="A33" s="25">
        <v>50</v>
      </c>
      <c r="B33" s="34">
        <v>2.71</v>
      </c>
      <c r="C33" s="35">
        <v>2.5</v>
      </c>
      <c r="E33" s="28"/>
      <c r="F33" s="36">
        <v>0.8</v>
      </c>
      <c r="I33" s="25"/>
    </row>
    <row r="34" spans="1:10" ht="15" x14ac:dyDescent="0.25">
      <c r="A34" s="25">
        <v>51</v>
      </c>
      <c r="B34" s="34">
        <v>3.03</v>
      </c>
      <c r="C34" s="35">
        <v>2.69</v>
      </c>
      <c r="E34" s="28"/>
      <c r="F34" s="36">
        <v>0.8</v>
      </c>
      <c r="I34" s="25"/>
    </row>
    <row r="35" spans="1:10" ht="15" x14ac:dyDescent="0.25">
      <c r="A35" s="25">
        <v>52</v>
      </c>
      <c r="B35" s="34">
        <v>3.32</v>
      </c>
      <c r="C35" s="35">
        <v>2.99</v>
      </c>
      <c r="E35" s="28"/>
      <c r="F35" s="36">
        <v>0.8</v>
      </c>
      <c r="I35" s="25"/>
    </row>
    <row r="36" spans="1:10" ht="15" x14ac:dyDescent="0.25">
      <c r="A36" s="25">
        <v>53</v>
      </c>
      <c r="B36" s="34">
        <v>3.66</v>
      </c>
      <c r="C36" s="35">
        <v>3.07</v>
      </c>
      <c r="E36" s="28"/>
      <c r="F36" s="36">
        <v>0.8</v>
      </c>
      <c r="I36" s="25"/>
    </row>
    <row r="37" spans="1:10" ht="15" x14ac:dyDescent="0.25">
      <c r="A37" s="25">
        <v>54</v>
      </c>
      <c r="B37" s="34">
        <v>4.0199999999999996</v>
      </c>
      <c r="C37" s="35">
        <v>3.29</v>
      </c>
      <c r="E37" s="28"/>
      <c r="F37" s="36">
        <v>0.8</v>
      </c>
      <c r="I37" s="25"/>
    </row>
    <row r="38" spans="1:10" ht="15" x14ac:dyDescent="0.25">
      <c r="A38" s="25">
        <v>55</v>
      </c>
      <c r="B38" s="34">
        <v>4.49</v>
      </c>
      <c r="C38" s="35">
        <v>3.48</v>
      </c>
      <c r="E38" s="28"/>
      <c r="F38" s="36">
        <v>0.8</v>
      </c>
      <c r="I38" s="25"/>
    </row>
    <row r="39" spans="1:10" ht="15" x14ac:dyDescent="0.25">
      <c r="A39" s="25">
        <v>56</v>
      </c>
      <c r="B39" s="34">
        <v>4.9400000000000004</v>
      </c>
      <c r="C39" s="35">
        <v>3.7</v>
      </c>
      <c r="E39" s="28"/>
      <c r="F39" s="36">
        <v>0.8</v>
      </c>
      <c r="I39" s="25"/>
    </row>
    <row r="40" spans="1:10" ht="15" x14ac:dyDescent="0.25">
      <c r="A40" s="25">
        <v>57</v>
      </c>
      <c r="B40" s="34">
        <v>5.44</v>
      </c>
      <c r="C40" s="35">
        <v>3.92</v>
      </c>
      <c r="E40" s="28"/>
      <c r="F40" s="36">
        <v>0.8</v>
      </c>
      <c r="I40" s="25"/>
      <c r="J40" s="3"/>
    </row>
    <row r="41" spans="1:10" ht="15" x14ac:dyDescent="0.25">
      <c r="A41" s="25">
        <v>58</v>
      </c>
      <c r="B41" s="34">
        <v>5.94</v>
      </c>
      <c r="C41" s="35">
        <v>4.12</v>
      </c>
      <c r="E41" s="28"/>
      <c r="F41" s="36">
        <v>0.8</v>
      </c>
      <c r="J41" s="3"/>
    </row>
    <row r="42" spans="1:10" ht="15" x14ac:dyDescent="0.25">
      <c r="A42" s="25">
        <v>59</v>
      </c>
      <c r="B42" s="34">
        <v>6.46</v>
      </c>
      <c r="C42" s="35">
        <v>4.3099999999999996</v>
      </c>
      <c r="E42" s="28"/>
      <c r="F42" s="36">
        <v>0.8</v>
      </c>
      <c r="J42" s="3"/>
    </row>
    <row r="43" spans="1:10" ht="15" x14ac:dyDescent="0.25">
      <c r="A43" s="25">
        <v>60</v>
      </c>
      <c r="B43" s="34">
        <v>7.14</v>
      </c>
      <c r="C43" s="35">
        <v>4.67</v>
      </c>
      <c r="E43" s="28"/>
      <c r="F43" s="36">
        <v>0.8</v>
      </c>
      <c r="J43" s="3"/>
    </row>
    <row r="44" spans="1:10" ht="15" x14ac:dyDescent="0.25">
      <c r="A44" s="25">
        <v>61</v>
      </c>
      <c r="B44" s="34">
        <v>7.82</v>
      </c>
      <c r="C44" s="35">
        <v>4.96</v>
      </c>
      <c r="E44" s="28"/>
      <c r="F44" s="36">
        <v>0.8</v>
      </c>
      <c r="J44" s="3"/>
    </row>
    <row r="45" spans="1:10" ht="15" x14ac:dyDescent="0.25">
      <c r="A45" s="25">
        <v>62</v>
      </c>
      <c r="B45" s="34">
        <v>8.5299999999999994</v>
      </c>
      <c r="C45" s="35">
        <v>5.01</v>
      </c>
      <c r="E45" s="28"/>
      <c r="F45" s="36">
        <v>0.8</v>
      </c>
      <c r="J45" s="3"/>
    </row>
    <row r="46" spans="1:10" ht="15" x14ac:dyDescent="0.25">
      <c r="A46" s="25">
        <v>63</v>
      </c>
      <c r="B46" s="34">
        <v>9.42</v>
      </c>
      <c r="C46" s="35">
        <v>5.2</v>
      </c>
      <c r="E46" s="28"/>
      <c r="F46" s="36">
        <v>0.8</v>
      </c>
      <c r="J46" s="3"/>
    </row>
    <row r="47" spans="1:10" ht="15" x14ac:dyDescent="0.25">
      <c r="A47" s="25">
        <v>64</v>
      </c>
      <c r="B47" s="34">
        <v>10.24</v>
      </c>
      <c r="C47" s="35">
        <v>5.5</v>
      </c>
      <c r="E47" s="28"/>
      <c r="F47" s="36">
        <v>0.8</v>
      </c>
      <c r="J47" s="3"/>
    </row>
    <row r="48" spans="1:10" ht="15" x14ac:dyDescent="0.25">
      <c r="A48" s="25">
        <v>65</v>
      </c>
      <c r="B48" s="34">
        <v>11.25</v>
      </c>
      <c r="C48" s="35">
        <v>5.62</v>
      </c>
      <c r="E48" s="28"/>
      <c r="F48" s="36">
        <v>0.8</v>
      </c>
      <c r="J48" s="3"/>
    </row>
    <row r="49" spans="1:6" ht="15" x14ac:dyDescent="0.25">
      <c r="A49" s="25">
        <v>66</v>
      </c>
      <c r="B49" s="34">
        <v>12.24</v>
      </c>
      <c r="C49" s="35">
        <v>5.91</v>
      </c>
      <c r="F49" s="36">
        <v>0.78</v>
      </c>
    </row>
    <row r="50" spans="1:6" x14ac:dyDescent="0.2">
      <c r="A50" s="27"/>
    </row>
    <row r="51" spans="1:6" x14ac:dyDescent="0.2">
      <c r="A51" s="27"/>
    </row>
    <row r="52" spans="1:6" x14ac:dyDescent="0.2">
      <c r="A52" s="27"/>
    </row>
    <row r="53" spans="1:6" x14ac:dyDescent="0.2">
      <c r="A53" s="27"/>
    </row>
    <row r="54" spans="1:6" x14ac:dyDescent="0.2">
      <c r="A54" s="27"/>
    </row>
    <row r="55" spans="1:6" x14ac:dyDescent="0.2">
      <c r="A55" s="27"/>
    </row>
    <row r="56" spans="1:6" x14ac:dyDescent="0.2">
      <c r="A56" s="27"/>
    </row>
    <row r="57" spans="1:6" x14ac:dyDescent="0.2">
      <c r="A57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 x14ac:dyDescent="0.2"/>
  <cols>
    <col min="1" max="2" width="31.5703125" customWidth="1"/>
    <col min="3" max="3" width="12.7109375" customWidth="1"/>
    <col min="4" max="4" width="14.5703125" customWidth="1"/>
    <col min="6" max="6" width="34.7109375" customWidth="1"/>
    <col min="7" max="7" width="13.28515625" customWidth="1"/>
    <col min="9" max="9" width="21.42578125" customWidth="1"/>
    <col min="10" max="10" width="17.42578125" customWidth="1"/>
    <col min="11" max="11" width="20.42578125" customWidth="1"/>
    <col min="12" max="12" width="10.140625" style="14" customWidth="1"/>
  </cols>
  <sheetData>
    <row r="1" spans="1:12" s="7" customFormat="1" ht="15" x14ac:dyDescent="0.25">
      <c r="A1" s="5" t="s">
        <v>42</v>
      </c>
      <c r="B1" s="6" t="s">
        <v>5</v>
      </c>
      <c r="C1" s="5" t="s">
        <v>33</v>
      </c>
      <c r="D1" s="7" t="s">
        <v>34</v>
      </c>
      <c r="E1" s="5" t="s">
        <v>35</v>
      </c>
      <c r="F1" s="7" t="s">
        <v>36</v>
      </c>
      <c r="G1" s="8" t="s">
        <v>37</v>
      </c>
      <c r="I1" s="5" t="s">
        <v>38</v>
      </c>
      <c r="J1" s="9" t="s">
        <v>39</v>
      </c>
      <c r="K1" s="6" t="s">
        <v>40</v>
      </c>
      <c r="L1" s="10" t="s">
        <v>41</v>
      </c>
    </row>
    <row r="2" spans="1:12" ht="13.5" thickBot="1" x14ac:dyDescent="0.25">
      <c r="A2" s="30">
        <f>input_geboortedatum</f>
        <v>32884</v>
      </c>
      <c r="B2" s="17">
        <f ca="1">(TODAY()-A2)/ 365.25</f>
        <v>27.534565366187543</v>
      </c>
      <c r="C2">
        <f>input_pensioenleeftijd</f>
        <v>67</v>
      </c>
      <c r="D2" s="11">
        <f>DATE(YEAR(A2)+C2,MONTH(A2),1)</f>
        <v>57346</v>
      </c>
      <c r="E2" s="11">
        <f>input_datum_in_dienst</f>
        <v>41699</v>
      </c>
      <c r="F2" s="40">
        <f>DAYS360(E2,D2,TRUE)/360</f>
        <v>42.833333333333336</v>
      </c>
      <c r="G2">
        <f>input_np_perc_per_dj</f>
        <v>1.1599999999999999</v>
      </c>
      <c r="H2">
        <f>F3*G2</f>
        <v>49.705999999999996</v>
      </c>
      <c r="I2">
        <f>gewogen_input</f>
        <v>14286.212819999999</v>
      </c>
      <c r="J2" s="14">
        <f>H2*I2/100</f>
        <v>7101.1049443091988</v>
      </c>
      <c r="K2">
        <f ca="1">IF(input_geslacht="Man",VLOOKUP(B3,NP!A3:F48,2,TRUE),VLOOKUP(B3,NP!A3:F48,3,TRUE))</f>
        <v>0.27</v>
      </c>
      <c r="L2" s="15">
        <f ca="1">J3*K2/100</f>
        <v>19.172700000000003</v>
      </c>
    </row>
    <row r="3" spans="1:12" ht="13.5" thickBot="1" x14ac:dyDescent="0.25">
      <c r="A3" t="s">
        <v>45</v>
      </c>
      <c r="B3" s="23">
        <f ca="1">FLOOR(B2,1)</f>
        <v>27</v>
      </c>
      <c r="D3" s="33"/>
      <c r="F3" s="41">
        <f>CEILING(F2,0.05)</f>
        <v>42.85</v>
      </c>
      <c r="J3" s="32">
        <f>MROUND(J2,1)</f>
        <v>7101</v>
      </c>
      <c r="L3" s="29"/>
    </row>
    <row r="4" spans="1:12" x14ac:dyDescent="0.2">
      <c r="B4" s="12"/>
      <c r="D4" s="16"/>
    </row>
    <row r="5" spans="1:12" x14ac:dyDescent="0.2">
      <c r="A5" s="12"/>
      <c r="B5" s="12"/>
      <c r="D5" s="11"/>
      <c r="E5" s="12"/>
      <c r="F5" s="13"/>
      <c r="J5" s="14"/>
    </row>
    <row r="6" spans="1:12" ht="13.5" thickBot="1" x14ac:dyDescent="0.25">
      <c r="A6" s="20" t="s">
        <v>43</v>
      </c>
      <c r="B6" s="12"/>
    </row>
    <row r="7" spans="1:12" ht="13.5" thickBot="1" x14ac:dyDescent="0.25">
      <c r="A7" s="11">
        <f>input_geboortedatum_k1</f>
        <v>0</v>
      </c>
      <c r="B7" s="12">
        <f ca="1">(TODAY()-A7)/ 365.25</f>
        <v>117.56605065023956</v>
      </c>
      <c r="C7" s="22"/>
      <c r="I7">
        <v>20</v>
      </c>
      <c r="J7" s="42">
        <f>MROUND(I7*J3/100,1)</f>
        <v>1420</v>
      </c>
      <c r="K7">
        <f ca="1">VLOOKUP(B3,NP!A3:G48,6,TRUE)</f>
        <v>0.8</v>
      </c>
      <c r="L7" s="15">
        <f ca="1">J7*K7/100</f>
        <v>11.36</v>
      </c>
    </row>
    <row r="8" spans="1:12" ht="13.5" thickBot="1" x14ac:dyDescent="0.25">
      <c r="A8" s="19" t="s">
        <v>44</v>
      </c>
      <c r="B8" s="21">
        <f ca="1">FLOOR(B7,1)</f>
        <v>117</v>
      </c>
      <c r="C8" s="18"/>
    </row>
    <row r="10" spans="1:12" ht="13.5" thickBot="1" x14ac:dyDescent="0.25">
      <c r="A10" s="18"/>
      <c r="B10" s="18"/>
    </row>
    <row r="11" spans="1:12" ht="18" thickBot="1" x14ac:dyDescent="0.35">
      <c r="A11" s="31"/>
      <c r="B11" s="18"/>
      <c r="I11" t="s">
        <v>50</v>
      </c>
      <c r="J11" s="38">
        <v>7101.8</v>
      </c>
      <c r="K11">
        <f>J11/I2</f>
        <v>0.49710865220052075</v>
      </c>
    </row>
    <row r="12" spans="1:12" x14ac:dyDescent="0.2">
      <c r="A12" s="18"/>
      <c r="B12" s="18"/>
      <c r="K12">
        <v>1.1599999999999999</v>
      </c>
    </row>
    <row r="13" spans="1:12" x14ac:dyDescent="0.2">
      <c r="A13" s="18"/>
      <c r="B13" s="18"/>
      <c r="K13" s="37">
        <f>K11/K12</f>
        <v>0.42854194155217307</v>
      </c>
    </row>
    <row r="14" spans="1:12" x14ac:dyDescent="0.2">
      <c r="A14" s="18"/>
      <c r="B14" s="18"/>
    </row>
    <row r="15" spans="1:12" x14ac:dyDescent="0.2">
      <c r="A15" s="18"/>
      <c r="B15" s="18"/>
    </row>
    <row r="16" spans="1:12" x14ac:dyDescent="0.2">
      <c r="A16" s="18"/>
      <c r="B16" s="18"/>
    </row>
    <row r="17" spans="1:11" x14ac:dyDescent="0.2">
      <c r="A17" s="18"/>
      <c r="B17" s="18"/>
    </row>
    <row r="18" spans="1:11" x14ac:dyDescent="0.2">
      <c r="A18" s="18"/>
      <c r="B18" s="18"/>
    </row>
    <row r="19" spans="1:11" x14ac:dyDescent="0.2">
      <c r="A19" s="18"/>
      <c r="B19" s="18"/>
    </row>
    <row r="20" spans="1:11" x14ac:dyDescent="0.2">
      <c r="A20" s="18"/>
      <c r="B20" s="18"/>
    </row>
    <row r="21" spans="1:11" x14ac:dyDescent="0.2">
      <c r="A21" s="18"/>
      <c r="B21" s="18"/>
    </row>
    <row r="22" spans="1:11" x14ac:dyDescent="0.2">
      <c r="A22" s="18"/>
      <c r="B22" s="18"/>
    </row>
    <row r="23" spans="1:11" x14ac:dyDescent="0.2">
      <c r="A23" s="18"/>
      <c r="B23" s="18"/>
    </row>
    <row r="24" spans="1:11" x14ac:dyDescent="0.2">
      <c r="A24" s="18"/>
      <c r="B24" s="18"/>
    </row>
    <row r="25" spans="1:11" x14ac:dyDescent="0.2">
      <c r="A25" s="18"/>
      <c r="B25" s="18"/>
    </row>
    <row r="26" spans="1:11" x14ac:dyDescent="0.2">
      <c r="A26" s="18"/>
      <c r="B26" s="18"/>
    </row>
    <row r="27" spans="1:11" x14ac:dyDescent="0.2">
      <c r="A27" s="18"/>
      <c r="B27" s="18"/>
    </row>
    <row r="28" spans="1:11" x14ac:dyDescent="0.2">
      <c r="A28" s="18"/>
      <c r="B28" s="18"/>
    </row>
    <row r="29" spans="1:11" x14ac:dyDescent="0.2">
      <c r="A29" s="18"/>
      <c r="B29" s="18"/>
      <c r="K29" s="1"/>
    </row>
    <row r="30" spans="1:11" x14ac:dyDescent="0.2">
      <c r="A30" s="18"/>
      <c r="B30" s="18"/>
    </row>
    <row r="31" spans="1:11" x14ac:dyDescent="0.2">
      <c r="A31" s="18"/>
      <c r="B31" s="18"/>
    </row>
  </sheetData>
  <pageMargins left="0.7" right="0.7" top="0.75" bottom="0.75" header="0.3" footer="0.3"/>
  <pageSetup paperSize="9" orientation="landscape" horizontalDpi="30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41</vt:i4>
      </vt:variant>
    </vt:vector>
  </HeadingPairs>
  <TitlesOfParts>
    <vt:vector size="45" baseType="lpstr">
      <vt:lpstr>OUTPUT</vt:lpstr>
      <vt:lpstr>INPUT</vt:lpstr>
      <vt:lpstr>NP</vt:lpstr>
      <vt:lpstr>rekenen</vt:lpstr>
      <vt:lpstr>gewogen_input</vt:lpstr>
      <vt:lpstr>input_aantal_kinderen</vt:lpstr>
      <vt:lpstr>input_burgerlijkestaat</vt:lpstr>
      <vt:lpstr>input_datum_in_dienst</vt:lpstr>
      <vt:lpstr>input_deelnemersjaren_vanaf</vt:lpstr>
      <vt:lpstr>input_franchise</vt:lpstr>
      <vt:lpstr>input_fulltime_salaris</vt:lpstr>
      <vt:lpstr>input_geboortedatum</vt:lpstr>
      <vt:lpstr>input_geboortedatum_k1</vt:lpstr>
      <vt:lpstr>input_geboortedatum_k2</vt:lpstr>
      <vt:lpstr>input_geboortedatum_k3</vt:lpstr>
      <vt:lpstr>input_geboortedatum_k4</vt:lpstr>
      <vt:lpstr>input_geboortedatum_k5</vt:lpstr>
      <vt:lpstr>input_geboortedatum_partner</vt:lpstr>
      <vt:lpstr>input_geslacht</vt:lpstr>
      <vt:lpstr>input_geslacht_partner</vt:lpstr>
      <vt:lpstr>input_max_pensioensalaris</vt:lpstr>
      <vt:lpstr>input_np_max_looptijd</vt:lpstr>
      <vt:lpstr>input_np_perc_per_dj</vt:lpstr>
      <vt:lpstr>input_parttime_percentage</vt:lpstr>
      <vt:lpstr>input_pensioengevend_salaris</vt:lpstr>
      <vt:lpstr>input_pensioengrondslag</vt:lpstr>
      <vt:lpstr>input_pensioenleeftijd</vt:lpstr>
      <vt:lpstr>input_periodesalaris</vt:lpstr>
      <vt:lpstr>input_waardeoverdracht</vt:lpstr>
      <vt:lpstr>input_wijzigingsdatum</vt:lpstr>
      <vt:lpstr>output_franchise</vt:lpstr>
      <vt:lpstr>output_franchise_op</vt:lpstr>
      <vt:lpstr>output_gewogen_parttime_perc</vt:lpstr>
      <vt:lpstr>output_partnerpensioen</vt:lpstr>
      <vt:lpstr>output_partnerpensioen_kapitaal</vt:lpstr>
      <vt:lpstr>output_pensioen_grondslag</vt:lpstr>
      <vt:lpstr>output_pensioengevend_jaarsalaris</vt:lpstr>
      <vt:lpstr>output_premie_pj_np</vt:lpstr>
      <vt:lpstr>output_premie_pj_wzp</vt:lpstr>
      <vt:lpstr>output_premie_wg_np</vt:lpstr>
      <vt:lpstr>output_premie_wg_wzp</vt:lpstr>
      <vt:lpstr>output_premie_wn_np</vt:lpstr>
      <vt:lpstr>output_premie_wn_wzp</vt:lpstr>
      <vt:lpstr>output_wezenpensioen</vt:lpstr>
      <vt:lpstr>Pensioengrondslag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Keukens</dc:creator>
  <cp:lastModifiedBy>GJ van Dalen</cp:lastModifiedBy>
  <dcterms:created xsi:type="dcterms:W3CDTF">2012-02-21T14:55:27Z</dcterms:created>
  <dcterms:modified xsi:type="dcterms:W3CDTF">2017-07-25T09:09:51Z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